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7795" windowHeight="13620"/>
  </bookViews>
  <sheets>
    <sheet name="Phu luc so 01" sheetId="10" r:id="rId1"/>
    <sheet name="Phu luc so 02" sheetId="11" r:id="rId2"/>
    <sheet name="phu luc so 03" sheetId="1" r:id="rId3"/>
    <sheet name="phu luc so 04" sheetId="6" r:id="rId4"/>
    <sheet name="phu luc so 05" sheetId="7" r:id="rId5"/>
    <sheet name="phu luc so 06" sheetId="8" r:id="rId6"/>
    <sheet name="Mau so 01.b-PB" sheetId="9" r:id="rId7"/>
  </sheets>
  <externalReferences>
    <externalReference r:id="rId8"/>
  </externalReferences>
  <definedNames>
    <definedName name="_xlnm.Print_Titles" localSheetId="6">'Mau so 01.b-PB'!$7:$10</definedName>
    <definedName name="_xlnm.Print_Titles" localSheetId="2">'phu luc so 03'!$7:$10</definedName>
    <definedName name="_xlnm.Print_Titles" localSheetId="3">'phu luc so 04'!$7:$10</definedName>
    <definedName name="_xlnm.Print_Titles" localSheetId="4">'phu luc so 05'!$7:$10</definedName>
    <definedName name="_xlnm.Print_Titles" localSheetId="5">'phu luc so 06'!$7:$10</definedName>
  </definedNames>
  <calcPr calcId="145621"/>
</workbook>
</file>

<file path=xl/calcChain.xml><?xml version="1.0" encoding="utf-8"?>
<calcChain xmlns="http://schemas.openxmlformats.org/spreadsheetml/2006/main">
  <c r="J73" i="9" l="1"/>
  <c r="E21" i="8"/>
  <c r="E29" i="7"/>
  <c r="Q80" i="9" l="1"/>
  <c r="Q79" i="9" s="1"/>
  <c r="R80" i="9"/>
  <c r="R79" i="9" s="1"/>
  <c r="J80" i="9"/>
  <c r="J79" i="9" s="1"/>
  <c r="S82" i="9"/>
  <c r="S81" i="9"/>
  <c r="S80" i="9" s="1"/>
  <c r="S79" i="9" s="1"/>
  <c r="F47" i="8"/>
  <c r="G47" i="8"/>
  <c r="H47" i="8"/>
  <c r="J47" i="8"/>
  <c r="K47" i="8"/>
  <c r="L47" i="8"/>
  <c r="M47" i="8"/>
  <c r="M46" i="8" s="1"/>
  <c r="E47" i="8"/>
  <c r="F49" i="8"/>
  <c r="G49" i="8"/>
  <c r="H49" i="8"/>
  <c r="J49" i="8"/>
  <c r="K49" i="8"/>
  <c r="L49" i="8"/>
  <c r="M49" i="8"/>
  <c r="E49" i="8"/>
  <c r="I51" i="8"/>
  <c r="I50" i="8"/>
  <c r="I49" i="8" s="1"/>
  <c r="I48" i="8"/>
  <c r="I47" i="8" s="1"/>
  <c r="E33" i="7"/>
  <c r="F33" i="7"/>
  <c r="H33" i="7"/>
  <c r="I33" i="7"/>
  <c r="G35" i="7"/>
  <c r="G34" i="7"/>
  <c r="G33" i="7" s="1"/>
  <c r="E30" i="6"/>
  <c r="H46" i="8" l="1"/>
  <c r="L46" i="8"/>
  <c r="G46" i="8"/>
  <c r="K46" i="8"/>
  <c r="F46" i="8"/>
  <c r="I46" i="8"/>
  <c r="E46" i="8"/>
  <c r="J46" i="8"/>
  <c r="E9" i="11"/>
  <c r="E8" i="11" s="1"/>
  <c r="D9" i="11"/>
  <c r="D8" i="11" s="1"/>
  <c r="F10" i="10" l="1"/>
  <c r="G10" i="10"/>
  <c r="E10" i="10"/>
  <c r="H12" i="10"/>
  <c r="H13" i="10"/>
  <c r="H10" i="10" s="1"/>
  <c r="H14" i="10"/>
  <c r="H15" i="10"/>
  <c r="H11" i="10"/>
  <c r="J66" i="9" l="1"/>
  <c r="K66" i="9"/>
  <c r="L66" i="9"/>
  <c r="M66" i="9"/>
  <c r="O66" i="9"/>
  <c r="P66" i="9"/>
  <c r="R66" i="9"/>
  <c r="N66" i="9"/>
  <c r="S73" i="9" l="1"/>
  <c r="E14" i="8"/>
  <c r="F14" i="8"/>
  <c r="G14" i="8"/>
  <c r="H14" i="8"/>
  <c r="J14" i="8"/>
  <c r="K14" i="8"/>
  <c r="M14" i="8"/>
  <c r="I27" i="7"/>
  <c r="G29" i="7"/>
  <c r="E12" i="6"/>
  <c r="K44" i="9" l="1"/>
  <c r="K43" i="9" s="1"/>
  <c r="L44" i="9"/>
  <c r="L43" i="9" s="1"/>
  <c r="M44" i="9"/>
  <c r="M43" i="9" s="1"/>
  <c r="O44" i="9"/>
  <c r="O43" i="9" s="1"/>
  <c r="P44" i="9"/>
  <c r="P43" i="9" s="1"/>
  <c r="R44" i="9"/>
  <c r="R43" i="9" s="1"/>
  <c r="J44" i="9"/>
  <c r="J43" i="9" s="1"/>
  <c r="F22" i="8"/>
  <c r="G22" i="8"/>
  <c r="H22" i="8"/>
  <c r="J22" i="8"/>
  <c r="K22" i="8"/>
  <c r="M22" i="8"/>
  <c r="E22" i="8"/>
  <c r="I42" i="8"/>
  <c r="I41" i="8"/>
  <c r="J74" i="9" l="1"/>
  <c r="K74" i="9"/>
  <c r="L74" i="9"/>
  <c r="M74" i="9"/>
  <c r="J76" i="9"/>
  <c r="K76" i="9"/>
  <c r="L76" i="9"/>
  <c r="M76" i="9"/>
  <c r="J65" i="9"/>
  <c r="J42" i="9" s="1"/>
  <c r="K65" i="9"/>
  <c r="L65" i="9"/>
  <c r="M65" i="9"/>
  <c r="M42" i="9" s="1"/>
  <c r="N74" i="9"/>
  <c r="N65" i="9" s="1"/>
  <c r="S61" i="9"/>
  <c r="S62" i="9"/>
  <c r="Q56" i="9"/>
  <c r="Q44" i="9" s="1"/>
  <c r="Q43" i="9" s="1"/>
  <c r="Q77" i="9"/>
  <c r="S77" i="9" s="1"/>
  <c r="N59" i="9"/>
  <c r="S72" i="9"/>
  <c r="Q70" i="9"/>
  <c r="Q66" i="9" s="1"/>
  <c r="S78" i="9"/>
  <c r="J14" i="9"/>
  <c r="J13" i="9" s="1"/>
  <c r="N14" i="9"/>
  <c r="N13" i="9" s="1"/>
  <c r="K42" i="9" l="1"/>
  <c r="L42" i="9"/>
  <c r="R76" i="9"/>
  <c r="Q76" i="9"/>
  <c r="P76" i="9"/>
  <c r="O76" i="9"/>
  <c r="N76" i="9"/>
  <c r="S75" i="9"/>
  <c r="R74" i="9"/>
  <c r="P74" i="9"/>
  <c r="P65" i="9" s="1"/>
  <c r="O74" i="9"/>
  <c r="O65" i="9" s="1"/>
  <c r="S71" i="9"/>
  <c r="S70" i="9"/>
  <c r="S69" i="9"/>
  <c r="S68" i="9"/>
  <c r="S67" i="9"/>
  <c r="S66" i="9" s="1"/>
  <c r="S64" i="9"/>
  <c r="S63" i="9"/>
  <c r="S60" i="9"/>
  <c r="Y30" i="9" s="1"/>
  <c r="S59" i="9"/>
  <c r="N58" i="9"/>
  <c r="N44" i="9" s="1"/>
  <c r="N43" i="9" s="1"/>
  <c r="S57" i="9"/>
  <c r="S56" i="9"/>
  <c r="Y26" i="9" s="1"/>
  <c r="S55" i="9"/>
  <c r="Y25" i="9" s="1"/>
  <c r="S54" i="9"/>
  <c r="Y24" i="9" s="1"/>
  <c r="S53" i="9"/>
  <c r="Y23" i="9" s="1"/>
  <c r="S52" i="9"/>
  <c r="Y22" i="9" s="1"/>
  <c r="S51" i="9"/>
  <c r="Y21" i="9" s="1"/>
  <c r="S50" i="9"/>
  <c r="S49" i="9"/>
  <c r="S48" i="9"/>
  <c r="S47" i="9"/>
  <c r="S45" i="9"/>
  <c r="S41" i="9"/>
  <c r="S40" i="9"/>
  <c r="S39" i="9"/>
  <c r="S38" i="9"/>
  <c r="S37" i="9"/>
  <c r="Q36" i="9"/>
  <c r="Q35" i="9" s="1"/>
  <c r="N36" i="9"/>
  <c r="N35" i="9" s="1"/>
  <c r="J36" i="9"/>
  <c r="J35" i="9" s="1"/>
  <c r="R35" i="9"/>
  <c r="P35" i="9"/>
  <c r="O35" i="9"/>
  <c r="S34" i="9"/>
  <c r="S33" i="9"/>
  <c r="S32" i="9"/>
  <c r="R31" i="9"/>
  <c r="Q31" i="9"/>
  <c r="P31" i="9"/>
  <c r="O31" i="9"/>
  <c r="N31" i="9"/>
  <c r="J31" i="9"/>
  <c r="J12" i="9" s="1"/>
  <c r="AA30" i="9"/>
  <c r="S30" i="9"/>
  <c r="AA29" i="9"/>
  <c r="S29" i="9"/>
  <c r="Z28" i="9"/>
  <c r="AA28" i="9" s="1"/>
  <c r="Y28" i="9"/>
  <c r="S28" i="9"/>
  <c r="AA27" i="9"/>
  <c r="S27" i="9"/>
  <c r="AA26" i="9"/>
  <c r="S26" i="9"/>
  <c r="AA25" i="9"/>
  <c r="Z25" i="9"/>
  <c r="S25" i="9"/>
  <c r="AA24" i="9"/>
  <c r="Z24" i="9"/>
  <c r="S24" i="9"/>
  <c r="AA23" i="9"/>
  <c r="Z23" i="9"/>
  <c r="S23" i="9"/>
  <c r="AA22" i="9"/>
  <c r="S22" i="9"/>
  <c r="AA21" i="9"/>
  <c r="S21" i="9"/>
  <c r="AA20" i="9"/>
  <c r="Z20" i="9"/>
  <c r="S20" i="9"/>
  <c r="AA19" i="9"/>
  <c r="Z19" i="9"/>
  <c r="S19" i="9"/>
  <c r="AA18" i="9"/>
  <c r="S18" i="9"/>
  <c r="AA17" i="9"/>
  <c r="S17" i="9"/>
  <c r="AA16" i="9"/>
  <c r="S16" i="9"/>
  <c r="AA15" i="9"/>
  <c r="S15" i="9"/>
  <c r="R14" i="9"/>
  <c r="Q14" i="9"/>
  <c r="P14" i="9"/>
  <c r="P13" i="9" s="1"/>
  <c r="O14" i="9"/>
  <c r="O13" i="9" s="1"/>
  <c r="N42" i="9" l="1"/>
  <c r="O42" i="9"/>
  <c r="P42" i="9"/>
  <c r="S58" i="9"/>
  <c r="AB21" i="9"/>
  <c r="AB24" i="9"/>
  <c r="J11" i="9"/>
  <c r="Q13" i="9"/>
  <c r="Q12" i="9" s="1"/>
  <c r="O12" i="9"/>
  <c r="R13" i="9"/>
  <c r="R12" i="9" s="1"/>
  <c r="P12" i="9"/>
  <c r="AB26" i="9"/>
  <c r="Y19" i="9"/>
  <c r="AB19" i="9" s="1"/>
  <c r="Y27" i="9"/>
  <c r="AB27" i="9" s="1"/>
  <c r="AB22" i="9"/>
  <c r="S76" i="9"/>
  <c r="S46" i="9"/>
  <c r="AB25" i="9"/>
  <c r="Y15" i="9"/>
  <c r="AB15" i="9" s="1"/>
  <c r="S31" i="9"/>
  <c r="R65" i="9"/>
  <c r="R42" i="9" s="1"/>
  <c r="Q74" i="9"/>
  <c r="Q65" i="9" s="1"/>
  <c r="Q42" i="9" s="1"/>
  <c r="Y17" i="9"/>
  <c r="AB17" i="9" s="1"/>
  <c r="AB30" i="9"/>
  <c r="AB23" i="9"/>
  <c r="AB28" i="9"/>
  <c r="S36" i="9"/>
  <c r="S35" i="9" s="1"/>
  <c r="Y20" i="9"/>
  <c r="AB20" i="9" s="1"/>
  <c r="N12" i="9"/>
  <c r="Y18" i="9"/>
  <c r="AB18" i="9" s="1"/>
  <c r="S74" i="9"/>
  <c r="Y29" i="9"/>
  <c r="AB29" i="9" s="1"/>
  <c r="S14" i="9"/>
  <c r="S13" i="9" s="1"/>
  <c r="S44" i="9" l="1"/>
  <c r="S43" i="9" s="1"/>
  <c r="Y16" i="9"/>
  <c r="AB16" i="9" s="1"/>
  <c r="O11" i="9"/>
  <c r="R11" i="9"/>
  <c r="S65" i="9"/>
  <c r="P11" i="9"/>
  <c r="Q11" i="9"/>
  <c r="S12" i="9"/>
  <c r="S42" i="9" l="1"/>
  <c r="N11" i="9"/>
  <c r="S11" i="9"/>
  <c r="I21" i="8" l="1"/>
  <c r="F43" i="8"/>
  <c r="G43" i="8"/>
  <c r="H43" i="8"/>
  <c r="J43" i="8"/>
  <c r="K43" i="8"/>
  <c r="M43" i="8"/>
  <c r="E43" i="8"/>
  <c r="L33" i="8"/>
  <c r="L31" i="8"/>
  <c r="L17" i="8"/>
  <c r="L38" i="8"/>
  <c r="L45" i="8"/>
  <c r="L44" i="8"/>
  <c r="L34" i="8"/>
  <c r="L32" i="8"/>
  <c r="L22" i="8" l="1"/>
  <c r="L43" i="8"/>
  <c r="I24" i="8"/>
  <c r="I25" i="8"/>
  <c r="I26" i="8"/>
  <c r="I27" i="8"/>
  <c r="I28" i="8"/>
  <c r="I29" i="8"/>
  <c r="I30" i="8"/>
  <c r="I31" i="8"/>
  <c r="I32" i="8"/>
  <c r="I33" i="8"/>
  <c r="I23" i="8"/>
  <c r="M13" i="8"/>
  <c r="M11" i="8" s="1"/>
  <c r="L19" i="8"/>
  <c r="I19" i="8" s="1"/>
  <c r="L18" i="8"/>
  <c r="I18" i="8" s="1"/>
  <c r="I17" i="8"/>
  <c r="H13" i="8"/>
  <c r="H11" i="8" s="1"/>
  <c r="I45" i="8"/>
  <c r="I44" i="8"/>
  <c r="I40" i="8"/>
  <c r="I39" i="8"/>
  <c r="I38" i="8"/>
  <c r="I37" i="8"/>
  <c r="I36" i="8"/>
  <c r="I35" i="8"/>
  <c r="I34" i="8"/>
  <c r="I20" i="8"/>
  <c r="I16" i="8"/>
  <c r="I15" i="8"/>
  <c r="I12" i="8"/>
  <c r="E27" i="7"/>
  <c r="F27" i="7"/>
  <c r="H27" i="7"/>
  <c r="G32" i="7"/>
  <c r="G31" i="7"/>
  <c r="G30" i="7"/>
  <c r="G28" i="7"/>
  <c r="I14" i="8" l="1"/>
  <c r="L14" i="8"/>
  <c r="I22" i="8"/>
  <c r="G27" i="7"/>
  <c r="K13" i="8"/>
  <c r="K11" i="8" s="1"/>
  <c r="G13" i="8"/>
  <c r="G11" i="8" s="1"/>
  <c r="F13" i="8"/>
  <c r="F11" i="8" s="1"/>
  <c r="E13" i="8"/>
  <c r="E11" i="8" s="1"/>
  <c r="J13" i="8"/>
  <c r="J11" i="8" s="1"/>
  <c r="I43" i="8"/>
  <c r="L13" i="8"/>
  <c r="L11" i="8" s="1"/>
  <c r="F12" i="7"/>
  <c r="F11" i="7" s="1"/>
  <c r="H12" i="7"/>
  <c r="H11" i="7" s="1"/>
  <c r="I12" i="7"/>
  <c r="I11" i="7" s="1"/>
  <c r="E12" i="7"/>
  <c r="E11" i="7" s="1"/>
  <c r="G26" i="7"/>
  <c r="G16" i="7"/>
  <c r="G17" i="7"/>
  <c r="I13" i="8" l="1"/>
  <c r="I11" i="8" s="1"/>
  <c r="G18" i="7"/>
  <c r="G19" i="7"/>
  <c r="G20" i="7"/>
  <c r="G21" i="7"/>
  <c r="G22" i="7"/>
  <c r="G23" i="7"/>
  <c r="G24" i="7"/>
  <c r="G25" i="7"/>
  <c r="G14" i="7"/>
  <c r="G15" i="7"/>
  <c r="G13" i="7"/>
  <c r="E33" i="6"/>
  <c r="E18" i="6"/>
  <c r="E11" i="6" s="1"/>
  <c r="G22" i="1"/>
  <c r="E20" i="1"/>
  <c r="I20" i="1" s="1"/>
  <c r="H20" i="1" s="1"/>
  <c r="E21" i="1"/>
  <c r="I21" i="1" s="1"/>
  <c r="H21" i="1" s="1"/>
  <c r="G12" i="7" l="1"/>
  <c r="G11" i="7" s="1"/>
  <c r="F12" i="1"/>
  <c r="G12" i="1"/>
  <c r="F18" i="1"/>
  <c r="F11" i="1" s="1"/>
  <c r="G18" i="1"/>
  <c r="E23" i="1"/>
  <c r="I23" i="1" s="1"/>
  <c r="H23" i="1" s="1"/>
  <c r="E22" i="1"/>
  <c r="I22" i="1" s="1"/>
  <c r="H22" i="1" s="1"/>
  <c r="E19" i="1"/>
  <c r="E14" i="1"/>
  <c r="I14" i="1" s="1"/>
  <c r="H14" i="1" s="1"/>
  <c r="E15" i="1"/>
  <c r="I15" i="1" s="1"/>
  <c r="H15" i="1" s="1"/>
  <c r="E16" i="1"/>
  <c r="I16" i="1" s="1"/>
  <c r="H16" i="1" s="1"/>
  <c r="E17" i="1"/>
  <c r="I17" i="1" s="1"/>
  <c r="H17" i="1" s="1"/>
  <c r="E13" i="1"/>
  <c r="E12" i="1" s="1"/>
  <c r="E18" i="1" l="1"/>
  <c r="E11" i="1" s="1"/>
  <c r="I19" i="1"/>
  <c r="H19" i="1" s="1"/>
  <c r="H18" i="1" s="1"/>
  <c r="I13" i="1"/>
  <c r="I18" i="1"/>
  <c r="I12" i="1" l="1"/>
  <c r="I11" i="1" s="1"/>
  <c r="H13" i="1"/>
  <c r="H12" i="1" s="1"/>
  <c r="H11" i="1" s="1"/>
</calcChain>
</file>

<file path=xl/sharedStrings.xml><?xml version="1.0" encoding="utf-8"?>
<sst xmlns="http://schemas.openxmlformats.org/spreadsheetml/2006/main" count="837" uniqueCount="189">
  <si>
    <t>STT</t>
  </si>
  <si>
    <t>Chủ đầu tư</t>
  </si>
  <si>
    <t>Trong đó</t>
  </si>
  <si>
    <t>Tổng số</t>
  </si>
  <si>
    <t>Ghi chú</t>
  </si>
  <si>
    <t>Địa điểm xây dựng</t>
  </si>
  <si>
    <t>TỔNG CỘNG</t>
  </si>
  <si>
    <t>A</t>
  </si>
  <si>
    <t>Giáo dục</t>
  </si>
  <si>
    <t>Giao thông</t>
  </si>
  <si>
    <t>B</t>
  </si>
  <si>
    <t>I</t>
  </si>
  <si>
    <t>II</t>
  </si>
  <si>
    <t>Sửa chữa mặt đường, xây mới mương thoát nước tuyến đường Tân Thành - An Chu</t>
  </si>
  <si>
    <t>Văn phòng HĐND&amp;
UBND</t>
  </si>
  <si>
    <t>833/QĐ-UBND ngày 20/5/2026</t>
  </si>
  <si>
    <t>Cầu trên đường Sông Mây 13 (trước giáo xứ Bùi Đệ)</t>
  </si>
  <si>
    <t>832/QĐ-UBND ngày 19/5/2026</t>
  </si>
  <si>
    <t>Sửa chữa mặt đường, xây mới mương thoát nước tuyến đường Bình Minh 66</t>
  </si>
  <si>
    <t>819/QĐ-UBND ngày 19/5/2026</t>
  </si>
  <si>
    <t>Đường Bình Minh 28 (đoạn từ đường Bình Minh 71 đến đường Bắc Hòa-Phú Sơn)</t>
  </si>
  <si>
    <t>Đường Bình Minh 28 (đoạn từ đường Bình Minh 32 đến đường Bắc Hòa-Phú Sơn)</t>
  </si>
  <si>
    <t>552/QĐ-UBND ngày 14/4/2026</t>
  </si>
  <si>
    <t>533/QĐ-UBND ngày 10/4/2026</t>
  </si>
  <si>
    <t>Sửa chữa mặt đường, xây mới mương thoát nước tuyến đường Bùi Chu 2 - Bắc Sơn</t>
  </si>
  <si>
    <t>573/QĐ-UBND ngày 20/4/2026</t>
  </si>
  <si>
    <t>Tuyến đường Sông Mây 5</t>
  </si>
  <si>
    <t>548/QĐ-UBND ngày 13/4/2026</t>
  </si>
  <si>
    <t>Xây dựng mới mặt đường và hệ thống mương thoát nước tuyến đường Tổ 6, ấp Phú Sơn</t>
  </si>
  <si>
    <t>547/QĐ-UBND ngày 13/4/2026</t>
  </si>
  <si>
    <t>Xây dựng mới mặt đường và hệ thống mương thoát nước tuyến đường Tân Thành - Bắc Hòa (đoạn cuối tuyến)</t>
  </si>
  <si>
    <t>588/QĐ-UBND ngày 21/4/2026</t>
  </si>
  <si>
    <t>Sửa chữa, nâng cấp đường 73</t>
  </si>
  <si>
    <t>600/QĐ-UBND ngày 21/4/2026</t>
  </si>
  <si>
    <t>Đường Bình Minh - Bắc Sơn</t>
  </si>
  <si>
    <t>Đường Phú Sơn 2</t>
  </si>
  <si>
    <t>Đơn vị tính: đồng</t>
  </si>
  <si>
    <t>Nâng cấp, cải tạo một số hạng mục Trường TH-THCS Bắc Sơn</t>
  </si>
  <si>
    <t>550/QĐ-UBND ngày 13/4/2026</t>
  </si>
  <si>
    <t>546/QĐ-UBND ngày 13/4/2026</t>
  </si>
  <si>
    <t>545/QĐ-UBND ngày 13/4/2026</t>
  </si>
  <si>
    <t>549/QĐ-UBND ngày 13/4/2026</t>
  </si>
  <si>
    <t>Sửa chữa mặt đường, xây mới mương thoát nước tuyến đường Tân Thành - Bắc Hòa</t>
  </si>
  <si>
    <t>Sửa chữa mặt đường, xây mới mương thoát nước tuyến đường Tổ 8, hẻm Bình An, ấp Bùi Chu</t>
  </si>
  <si>
    <t>Sửa chữa mặt đường, xây mới mương thoát nước tuyến đường Nam Hòa 4</t>
  </si>
  <si>
    <t xml:space="preserve"> Sửa chữa mặt đường, xây mới mương thoát nước tuyến đường Bình Minh 47</t>
  </si>
  <si>
    <t>Sửa chữa mặt đường, xây mới mương thoát nước tuyến đường Bình Minh 38</t>
  </si>
  <si>
    <t>553/QĐ-UBND ngày 15/4/2026</t>
  </si>
  <si>
    <t>589/QĐ-UBND ngày 21/4/2026</t>
  </si>
  <si>
    <t>558/QĐ-UBND ngày 15/4/2026</t>
  </si>
  <si>
    <t>534/QĐ-UBND ngày 11/4/2026</t>
  </si>
  <si>
    <t>562/QĐ-UBND ngày 16/4/2026</t>
  </si>
  <si>
    <t>566/QĐ-UBND ngày 17/4/2026</t>
  </si>
  <si>
    <t>Sửa chữa, thay thiết bị hệ thống điện tại khu Tái định cư xã Bình Minh</t>
  </si>
  <si>
    <t>Đầu tư cụm loa truyền thanh ứng dụng công nghệ thông tin-viễn thông trên địa bàn xã Bình Minh</t>
  </si>
  <si>
    <t>590/QĐ-UBND ngày 21/4/2026</t>
  </si>
  <si>
    <t>571/QĐ-UBND ngày 17/4/2026</t>
  </si>
  <si>
    <t>III</t>
  </si>
  <si>
    <t>Tên dự án</t>
  </si>
  <si>
    <t>Mã số dự án đầu tư</t>
  </si>
  <si>
    <t>Mã ngành kinh tế (loại, khoản)</t>
  </si>
  <si>
    <t>Thời gian khởi công và hoàn thành</t>
  </si>
  <si>
    <t>Quyết định đầu tư dự án</t>
  </si>
  <si>
    <t>Kế hoạch đầu tư công năm 2026</t>
  </si>
  <si>
    <t>Điều chỉnh giảm</t>
  </si>
  <si>
    <t>Kế hoạch đầu tư công năm 2026 sau điều chỉnh</t>
  </si>
  <si>
    <t>Tổng vốn</t>
  </si>
  <si>
    <t>Số ngày, tháng, năm</t>
  </si>
  <si>
    <t>Tổng mức vốn đầu tư</t>
  </si>
  <si>
    <t>Tromg đó: phần vốn ngân sách nhà nước</t>
  </si>
  <si>
    <t>Thu hồi vốn đã ứng trước</t>
  </si>
  <si>
    <t>Trả nợ đọng xây dựng cơ bản</t>
  </si>
  <si>
    <t>Xã Bình Minh</t>
  </si>
  <si>
    <t>Phòng giao dịch số 1 KBNN KV XVII</t>
  </si>
  <si>
    <t>Văn phòng HĐND-UBND xã</t>
  </si>
  <si>
    <t>2026-2028</t>
  </si>
  <si>
    <t>Dự án khác</t>
  </si>
  <si>
    <t>Nhóm Kinh phí ủy thác cho vay đối tượng nghèo và đối tượng chính sách cho ngân hàng Chính sách Xã hội</t>
  </si>
  <si>
    <t>Phòng Văn hóa-Xã hội</t>
  </si>
  <si>
    <t>071</t>
  </si>
  <si>
    <t>073</t>
  </si>
  <si>
    <t>Nâng cấp, cải tạo Trường TH-THCS Bắc Sơn</t>
  </si>
  <si>
    <t>Nâng cấp, sửa chữa Trường Tiểu học Diên Hồng (cơ sở Phú Sơn)</t>
  </si>
  <si>
    <t>072</t>
  </si>
  <si>
    <t>TỔNG CỘNG (A+B+C+D)</t>
  </si>
  <si>
    <t>Lĩnh vực giao thông</t>
  </si>
  <si>
    <t>*</t>
  </si>
  <si>
    <t>Dự án khởi công mới</t>
  </si>
  <si>
    <t>Dự án chuẩn bị đầu tư</t>
  </si>
  <si>
    <t>NGUỒN VỐN NGÂN SÁCH TẬP TRUNG - 42</t>
  </si>
  <si>
    <t>NGUỒN SỔ SỐ KIẾN THIẾT  - 45</t>
  </si>
  <si>
    <t>Lĩnh vực Giáo dục</t>
  </si>
  <si>
    <t>C</t>
  </si>
  <si>
    <t>NGUỒN VỐN THU TIỀN SỬ DỤNG ĐẤT - 44</t>
  </si>
  <si>
    <t>Lĩnh vực khác</t>
  </si>
  <si>
    <t>Địa điểm mở tài khoản</t>
  </si>
  <si>
    <t>Kế hoạch đầu tư công trung hạn giai đoạn 2026-2030</t>
  </si>
  <si>
    <t xml:space="preserve">Ước lũy kế giải ngân từ khởi công đến hết kế hoạch năm trước </t>
  </si>
  <si>
    <t>Mẫu số 01.b/PB - Nghị định 254/2025/NĐ-CP</t>
  </si>
  <si>
    <t>Kế hoạch chi ngoại lệ năm 2026</t>
  </si>
  <si>
    <t>Đường Sông Mây 3</t>
  </si>
  <si>
    <t>Đường Sông Mây 4 (đoạn từ đường Bình Minh – Trảng Bom đến đường QH13)</t>
  </si>
  <si>
    <t>Khác</t>
  </si>
  <si>
    <t>Tên công trình</t>
  </si>
  <si>
    <t>Địa điểm</t>
  </si>
  <si>
    <t>Kế hoạch vốn đã bố trí</t>
  </si>
  <si>
    <t>Tổng cộng</t>
  </si>
  <si>
    <t>Điều chỉnh tăng giảm kế hoạch vốn</t>
  </si>
  <si>
    <t>Nguồn khai thác quỹ đất</t>
  </si>
  <si>
    <t>Kế hoạch vốn sau điều chỉnh, bổ sung</t>
  </si>
  <si>
    <t>Sửa chữa thay thế thiết bị hệ thống điện tại khu tái định cư xã Bình Minh</t>
  </si>
  <si>
    <t>Điều chỉnh giảm kế hoạch vốn</t>
  </si>
  <si>
    <t>Bổ sung tăng kế hoạch vốn</t>
  </si>
  <si>
    <t>DANH MỤC CÁC DỰ ÁN ĐỀ XUẤT ĐIỀU CHỈNH TĂNG GIẢM KẾ HOẠCH VỐN</t>
  </si>
  <si>
    <t>DANH MỤC CÁC DỰ ÁN BỔ SUNG VỐN TỪ NGUỒN
NGÂN SÁCH ĐỊA PHƯƠNG (NGUỒN KHAI THÁC QUỸ ĐẤT NĂM 2026)</t>
  </si>
  <si>
    <t>Các dự án trường học</t>
  </si>
  <si>
    <t>Đường Sông Mây 5</t>
  </si>
  <si>
    <t>Các dự án giao thông</t>
  </si>
  <si>
    <t>Sửa chữa mặt đường, xây mới mương thoát nước tuyến đường Nam hòa 4</t>
  </si>
  <si>
    <t>Đường Sông Mây 4 (Đoạn từ đường Bình Minh - Trảng Bom đến đường QH13</t>
  </si>
  <si>
    <t>Tổng Mức đầu tư</t>
  </si>
  <si>
    <t>Kế hoạch vốn đã bố trí 9 tháng năm 2026</t>
  </si>
  <si>
    <t>Bổ sung 3 tháng cuối năm 2026</t>
  </si>
  <si>
    <t>Nguồn khai thác quỹ đất bố trí đầu năm</t>
  </si>
  <si>
    <t>Đường Sông Mây 4 (Đoạn từ Bình Minh - Trảng Bom đến đường QH13)</t>
  </si>
  <si>
    <t>DANH MỤC CÁC DỰ ÁN ĐỀ NGHỊ BỔ SUNG KẾ HOẠCH VỐN
TRONG 3 THÁNG CUỐI NĂM 2026</t>
  </si>
  <si>
    <t>Phụ lục số 03</t>
  </si>
  <si>
    <t>KẾ HOẠCH ĐẦU TƯ CÔNG NĂM 2026 SAU ĐIỀU CHỈNH, BỔ SUNG</t>
  </si>
  <si>
    <t>Phụ lục số 04</t>
  </si>
  <si>
    <t>ĐVT: đồng</t>
  </si>
  <si>
    <t>Nhóm kinh phí ủy thác cho vay đối tượng hộ nghèo và các đối tượng chính sách xã hội</t>
  </si>
  <si>
    <t>Huy động</t>
  </si>
  <si>
    <t>Thanh toán hết năm 2025</t>
  </si>
  <si>
    <t>Còn phải thanh toán hết năm 2025</t>
  </si>
  <si>
    <t>Kế hoạch vốn năm 2026 sau điều chỉnh, bổ sung</t>
  </si>
  <si>
    <t>Nguồn ngân sách tập trung trong cân đối</t>
  </si>
  <si>
    <t>Nguồn xổ số kiến thiết</t>
  </si>
  <si>
    <t>Nhóm công trình chuẩn bị đầu tư</t>
  </si>
  <si>
    <t>Điều chỉnh, bổ sung tăng</t>
  </si>
  <si>
    <t>3605/QĐ-UBND ngày 21/9/2026</t>
  </si>
  <si>
    <t>3600/QĐ-UBND ngày 21/9/2026</t>
  </si>
  <si>
    <t>PHÂN BỔ CHI TIẾT KẾ HOẠCH ĐẦU TƯ CÔNG ĐIỀU CHỈNH, BỔ SUNG NĂM  2026</t>
  </si>
  <si>
    <r>
      <t xml:space="preserve">Nguồn khai thác quỹ đất </t>
    </r>
    <r>
      <rPr>
        <i/>
        <sz val="10"/>
        <rFont val="Times New Roman"/>
        <family val="1"/>
      </rPr>
      <t>(nguồn vượt thu tiền sử dụng đất năm 2026)</t>
    </r>
  </si>
  <si>
    <r>
      <t xml:space="preserve">Nguồn khai thác quỹ đất </t>
    </r>
    <r>
      <rPr>
        <i/>
        <sz val="10"/>
        <color theme="1"/>
        <rFont val="Times New Roman"/>
        <family val="1"/>
      </rPr>
      <t>(nguồn vượt thu tiền sử dụng đất năm 2026)</t>
    </r>
  </si>
  <si>
    <t>BỔ SUNG VỐN CHO CÁC DỰ ÁN ĐANG THI CÔNG, ĐÃ CÓ KHỐI LƯỢNG HOÀN THÀNH - 44</t>
  </si>
  <si>
    <t>TT</t>
  </si>
  <si>
    <t>Kế hoạch vốn năm 2026</t>
  </si>
  <si>
    <t>Cộng</t>
  </si>
  <si>
    <r>
      <t xml:space="preserve">Nguồn khai thác quỹ đất </t>
    </r>
    <r>
      <rPr>
        <i/>
        <sz val="12"/>
        <color theme="1"/>
        <rFont val="Times New Roman"/>
        <family val="1"/>
      </rPr>
      <t>(nguồn vượt thu tiền sử dụng đất năm 2026)</t>
    </r>
  </si>
  <si>
    <t>Nguồn khai thác quỹ đất bố trí đầu năm 2026</t>
  </si>
  <si>
    <t>DANH MỤC CÁC DỰ ÁN ĐỀ XUẤT ĐIỀU CHỈNH LỘ TRÌNH ĐẦU TƯ</t>
  </si>
  <si>
    <t>TỪ CHUẨN BỊ ĐẦU TƯ LÊN KHỞI CÔNG MỚI NĂM 2026</t>
  </si>
  <si>
    <t>Tổng mức đầu tư khái toán</t>
  </si>
  <si>
    <t xml:space="preserve">Xây dựng trụ sở </t>
  </si>
  <si>
    <t>Cải tạo, sửa chữa, mở rộng phòng làm việc trong khuôn viên hiện hữu HĐND&amp; UBND xã Bình Minh</t>
  </si>
  <si>
    <t>Cải tạo, sửa chữa, mở rộng phòng làm việc trong khuôn viên hiện hữu Đảng ủy xã Bình Minh</t>
  </si>
  <si>
    <t>DANH MỤC DỰ ÁN ĐỀ XUẤT BỔ SUNG VÀO NHÓM CHUẨN BỊ ĐẦU TƯ NĂM 2026</t>
  </si>
  <si>
    <t>Phụ lục số: 02</t>
  </si>
  <si>
    <t>Phụ lục số: 01</t>
  </si>
  <si>
    <t>D</t>
  </si>
  <si>
    <t xml:space="preserve">Các dự án xây dựng trụ sở </t>
  </si>
  <si>
    <t>Trụ sở</t>
  </si>
  <si>
    <t>IV</t>
  </si>
  <si>
    <t>Xây dựng trụ sở</t>
  </si>
  <si>
    <t>Sửa chữa, nâng cấp Trường Mầm non Anh Đào  (nay là Trường Mầm non Thạch Thảo)</t>
  </si>
  <si>
    <t>Nâng cấp, cải tạo trường Tiểu học Đinh Bộ Lĩnh (Dự kiến phân hiệu 2 Trường Tiểu học Kim Đồng) (nay là Trường Tiểu học Kim Đồng)</t>
  </si>
  <si>
    <t>(Theo Quyết định số 1266/QĐ-UBND ngày 09/7/2026 của UBND xã Bình Minh về việc sáp nhập Trường tiểu học Kim Đồng và Trường Tiểu học Đinh Bộ Lĩnh thành Trường Tiểu học Kim Đồng)</t>
  </si>
  <si>
    <t>Sửa chữa, cải tạo Trường tiểu học Bình Minh (Cơ sở 2) (nay là Trường Tiểu học - Trung học cơ sở Đinh Tiên Hoàng)</t>
  </si>
  <si>
    <t>(Theo Quyết định số 1520/QĐ-UBND ngày 18/8/2026 của UBND xã Bình Minh về việc sáp nhập Trường Tiểu học Bình Minh, Trường Tiểu học Tân Bình và Trường Trung học cơ sở Đinh Tiên Hoàng thành Trường Tiểu học - Trung học cơ sở Đinh Tiên Hoàng)</t>
  </si>
  <si>
    <t>Sửa chữa, cải tạo Trường Mẫu giáo Thạch Thảo (nay là Trường Mầm non Thạch Thảo)</t>
  </si>
  <si>
    <t>Nâng cấp, sửa chữa Trường THCS Huỳnh Văn Nghệ (nay là Trường Tiểu học - Trung học cơ sở Huỳnh Văn Nghệ)</t>
  </si>
  <si>
    <t>Sửa chữa, cải tạo Trường tiểu học Trần Quốc Toản (nay là Trường Tiểu học - Trung học cơ sở Huỳnh Văn Nghệ)</t>
  </si>
  <si>
    <t>(Theo Quyết định số 1519/QĐ-UBND ngày 18/8/2026 của UBND xã Bình Minh về việc sáp nhập Trường Tiểu học Trần Quốc Toản và Trường Trung học cơ sở Huỳnh Văn Nghệ thành Trường Tiểu học - Trung học cơ sở Huỳnh Văn Nghệ)</t>
  </si>
  <si>
    <t>(Theo Quyết định số 1518/QĐ-UBND ngày 18/8/2026 của UBND xã Bình Minh về việc sáp nhập Trường Mầm non Anh Đào và Trường Mẫu giáo Thạch Thảo thành Trường Mầm non Thạch Thảo)</t>
  </si>
  <si>
    <t>Phụ lục số 05</t>
  </si>
  <si>
    <t>Phụ lục số 06</t>
  </si>
  <si>
    <t>4426/QĐ-UBND ngày 10/10/2026</t>
  </si>
  <si>
    <t>4427/QĐ-UBND ngày 10/10/2026</t>
  </si>
  <si>
    <t>4428/QĐ-UBND ngày 10/10/2026</t>
  </si>
  <si>
    <t>HỘI ĐỒNG NHÂN DÂN</t>
  </si>
  <si>
    <t>XÃ BÌNH MINH</t>
  </si>
  <si>
    <t>Nhóm công trình khởi công mới</t>
  </si>
  <si>
    <t>574/QĐ-UBND ngày 20/4/2026</t>
  </si>
  <si>
    <t xml:space="preserve">Nạo vét, khơi thông dòng chảy, bổ sung nắp đan mương Bùi chu 1 </t>
  </si>
  <si>
    <t>3601/QĐ-UBND ngày 21/9/2026</t>
  </si>
  <si>
    <t>Trung tâm Dịch vụ tổng hợp</t>
  </si>
  <si>
    <t>Sửa chữa mặt đường, xây mới mương thoát nước tuyến đường Bình Minh 47</t>
  </si>
  <si>
    <t>BỐ TRÍ VỐN CHO CÁC DỰ ÁN ĐƯỢC BỔ SUNG DANH MỤC KHỞI CÔNG MỚI 3 THÁNG CUỐI NĂM 2026</t>
  </si>
  <si>
    <t>(Kèm theo Nghị quyết 30/NQ-HĐND ngày 15/10/2026 của Hội đồng nhân dân xã Bình Minh)</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</si>
</sst>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sz val="11"/>
      <color theme="1"/>
      <name val="Times New Roman"/>
      <family val="1"/>
    </font>
    <font>
      <b/>
      <sz val="10"/>
      <color theme="1"/>
      <name val="Times New Roman"/>
      <family val="1"/>
    </font>
    <font>
      <sz val="10"/>
      <color theme="1"/>
      <name val="Times New Roman"/>
      <family val="1"/>
    </font>
    <font>
      <i/>
      <sz val="10"/>
      <color theme="1"/>
      <name val="Times New Roman"/>
      <family val="1"/>
    </font>
    <font>
      <sz val="10"/>
      <name val="Arial"/>
      <family val="2"/>
    </font>
    <font>
      <sz val="10"/>
      <name val="Times New Roman"/>
      <family val="1"/>
    </font>
    <font>
      <b/>
      <sz val="10"/>
      <name val="Times New Roman"/>
      <family val="1"/>
    </font>
    <font>
      <b/>
      <sz val="11"/>
      <color theme="1"/>
      <name val="Times New Roman"/>
      <family val="1"/>
    </font>
    <font>
      <i/>
      <sz val="11"/>
      <color theme="1"/>
      <name val="Times New Roman"/>
      <family val="1"/>
    </font>
    <font>
      <i/>
      <sz val="9"/>
      <color theme="1"/>
      <name val="Times New Roman"/>
      <family val="1"/>
    </font>
    <font>
      <sz val="9"/>
      <name val="Times New Roman"/>
      <family val="1"/>
    </font>
    <font>
      <i/>
      <sz val="12"/>
      <color theme="1"/>
      <name val="Times New Roman"/>
      <family val="1"/>
    </font>
    <font>
      <sz val="8"/>
      <color theme="1"/>
      <name val="Times New Roman"/>
      <family val="1"/>
    </font>
    <font>
      <b/>
      <u/>
      <sz val="10"/>
      <color theme="1"/>
      <name val="Times New Roman"/>
      <family val="1"/>
    </font>
    <font>
      <b/>
      <sz val="12"/>
      <color theme="1"/>
      <name val="Times New Roman"/>
      <family val="1"/>
    </font>
    <font>
      <b/>
      <sz val="8"/>
      <color theme="1"/>
      <name val="Times New Roman"/>
      <family val="1"/>
    </font>
    <font>
      <sz val="8"/>
      <color theme="1"/>
      <name val="Calibri"/>
      <family val="2"/>
      <scheme val="minor"/>
    </font>
    <font>
      <sz val="8"/>
      <name val="Times New Roman"/>
      <family val="1"/>
    </font>
    <font>
      <i/>
      <sz val="8"/>
      <color theme="1"/>
      <name val="Times New Roman"/>
      <family val="1"/>
    </font>
    <font>
      <b/>
      <sz val="9"/>
      <name val="Times New Roman"/>
      <family val="1"/>
    </font>
    <font>
      <sz val="11"/>
      <name val="Times New Roman"/>
      <family val="1"/>
    </font>
    <font>
      <i/>
      <sz val="10"/>
      <name val="Times New Roman"/>
      <family val="1"/>
    </font>
    <font>
      <b/>
      <sz val="13"/>
      <color theme="1"/>
      <name val="Times New Roman"/>
      <family val="1"/>
    </font>
    <font>
      <sz val="12"/>
      <color theme="1"/>
      <name val="Times New Roman"/>
      <family val="1"/>
    </font>
    <font>
      <b/>
      <sz val="12"/>
      <color theme="1"/>
      <name val="Calibri"/>
      <family val="2"/>
      <scheme val="minor"/>
    </font>
    <font>
      <sz val="12"/>
      <color theme="1"/>
      <name val="Calibri"/>
      <family val="2"/>
      <scheme val="minor"/>
    </font>
    <font>
      <b/>
      <sz val="9"/>
      <color theme="1"/>
      <name val="Times New Roman"/>
      <family val="1"/>
    </font>
    <font>
      <sz val="9"/>
      <color theme="1"/>
      <name val="Times New Roman"/>
      <family val="1"/>
    </font>
    <font>
      <sz val="9"/>
      <color theme="1"/>
      <name val="Calibri"/>
      <family val="2"/>
      <scheme val="minor"/>
    </font>
    <font>
      <i/>
      <sz val="9"/>
      <color theme="1"/>
      <name val="Calibri"/>
      <family val="2"/>
      <scheme val="minor"/>
    </font>
    <font>
      <i/>
      <sz val="9"/>
      <name val="Times New Roman"/>
      <family val="1"/>
    </font>
    <font>
      <b/>
      <i/>
      <sz val="9"/>
      <color theme="1"/>
      <name val="Times New Roman"/>
      <family val="1"/>
    </font>
    <font>
      <b/>
      <u/>
      <sz val="11"/>
      <color theme="1"/>
      <name val="Times New Roman"/>
      <family val="1"/>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5" fillId="0" borderId="0"/>
  </cellStyleXfs>
  <cellXfs count="173">
    <xf numFmtId="0" fontId="0" fillId="0" borderId="0" xfId="0"/>
    <xf numFmtId="0" fontId="1" fillId="0" borderId="0" xfId="0" applyFont="1"/>
    <xf numFmtId="0" fontId="2" fillId="0" borderId="1" xfId="0" applyFont="1" applyBorder="1"/>
    <xf numFmtId="0" fontId="2" fillId="0" borderId="0" xfId="0" applyFont="1"/>
    <xf numFmtId="0" fontId="3" fillId="0" borderId="1" xfId="0" applyFont="1" applyBorder="1" applyAlignment="1">
      <alignment horizontal="center" vertical="center"/>
    </xf>
    <xf numFmtId="0" fontId="3" fillId="0" borderId="1" xfId="0" applyFont="1" applyBorder="1"/>
    <xf numFmtId="0" fontId="3" fillId="0" borderId="0" xfId="0" applyFont="1"/>
    <xf numFmtId="3" fontId="2" fillId="0" borderId="1" xfId="0" applyNumberFormat="1"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3" fontId="2" fillId="0" borderId="1" xfId="0" applyNumberFormat="1" applyFont="1" applyBorder="1" applyAlignment="1">
      <alignment vertical="center"/>
    </xf>
    <xf numFmtId="0" fontId="6" fillId="0" borderId="2" xfId="0" applyFont="1" applyBorder="1" applyAlignment="1">
      <alignment horizontal="justify" vertical="center"/>
    </xf>
    <xf numFmtId="0" fontId="11" fillId="2" borderId="1" xfId="0" applyFont="1" applyFill="1" applyBorder="1" applyAlignment="1">
      <alignment horizontal="left" vertical="center" wrapText="1"/>
    </xf>
    <xf numFmtId="0" fontId="13" fillId="0" borderId="0" xfId="0" applyFont="1"/>
    <xf numFmtId="0" fontId="13" fillId="0" borderId="0" xfId="0" applyFont="1" applyAlignment="1">
      <alignment horizontal="center"/>
    </xf>
    <xf numFmtId="0" fontId="13" fillId="0" borderId="1" xfId="0" applyFont="1" applyBorder="1"/>
    <xf numFmtId="0" fontId="16" fillId="0" borderId="0" xfId="0" applyFont="1"/>
    <xf numFmtId="0" fontId="19" fillId="0" borderId="0" xfId="0" applyFont="1"/>
    <xf numFmtId="0" fontId="10" fillId="0" borderId="0" xfId="0" applyFont="1"/>
    <xf numFmtId="0" fontId="6" fillId="0" borderId="1" xfId="0" applyFont="1" applyBorder="1" applyAlignment="1">
      <alignment horizontal="justify" vertical="center"/>
    </xf>
    <xf numFmtId="0" fontId="2" fillId="0" borderId="1" xfId="0" applyFont="1" applyBorder="1" applyAlignment="1">
      <alignment horizontal="center" vertical="center" wrapText="1"/>
    </xf>
    <xf numFmtId="0" fontId="9" fillId="0" borderId="0" xfId="0" applyFont="1" applyAlignment="1">
      <alignment horizontal="center"/>
    </xf>
    <xf numFmtId="0" fontId="9" fillId="0" borderId="3" xfId="0" applyFont="1" applyBorder="1" applyAlignment="1">
      <alignment horizontal="right"/>
    </xf>
    <xf numFmtId="0" fontId="9" fillId="0" borderId="3" xfId="0" applyFont="1" applyBorder="1" applyAlignment="1">
      <alignment horizontal="right"/>
    </xf>
    <xf numFmtId="0" fontId="2"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7" fillId="0" borderId="1" xfId="0" applyFont="1" applyBorder="1" applyAlignment="1">
      <alignment horizontal="center" vertical="center" wrapText="1"/>
    </xf>
    <xf numFmtId="0" fontId="20" fillId="2" borderId="1" xfId="0" applyFont="1" applyFill="1" applyBorder="1" applyAlignment="1">
      <alignment horizontal="left" vertical="center" wrapText="1"/>
    </xf>
    <xf numFmtId="0" fontId="2" fillId="0" borderId="1" xfId="0" applyFont="1" applyBorder="1" applyAlignment="1">
      <alignment horizontal="center"/>
    </xf>
    <xf numFmtId="0" fontId="2" fillId="0" borderId="1" xfId="0" applyFont="1" applyBorder="1" applyAlignment="1">
      <alignment horizontal="left" vertical="center"/>
    </xf>
    <xf numFmtId="0" fontId="6" fillId="2" borderId="1" xfId="0" applyFont="1" applyFill="1" applyBorder="1" applyAlignment="1">
      <alignment horizontal="left" vertical="center" wrapText="1"/>
    </xf>
    <xf numFmtId="0" fontId="6" fillId="0" borderId="1" xfId="1" applyFont="1" applyBorder="1" applyAlignment="1">
      <alignment horizontal="justify" vertical="center" wrapText="1"/>
    </xf>
    <xf numFmtId="3" fontId="18" fillId="0" borderId="5" xfId="1" applyNumberFormat="1" applyFont="1" applyBorder="1" applyAlignment="1">
      <alignment horizontal="right" vertical="center" wrapText="1"/>
    </xf>
    <xf numFmtId="0" fontId="21" fillId="0" borderId="0" xfId="0" applyFont="1"/>
    <xf numFmtId="3" fontId="7" fillId="0" borderId="1" xfId="0" applyNumberFormat="1" applyFont="1" applyBorder="1"/>
    <xf numFmtId="0" fontId="9" fillId="0" borderId="0" xfId="0" applyFont="1" applyAlignment="1">
      <alignment horizontal="right"/>
    </xf>
    <xf numFmtId="0" fontId="2" fillId="0" borderId="1" xfId="0" applyFont="1" applyBorder="1" applyAlignment="1">
      <alignment vertical="center" wrapText="1"/>
    </xf>
    <xf numFmtId="3" fontId="7" fillId="0" borderId="1" xfId="1" applyNumberFormat="1" applyFont="1" applyBorder="1" applyAlignment="1">
      <alignment horizontal="right" vertical="center" wrapText="1"/>
    </xf>
    <xf numFmtId="3" fontId="6" fillId="0" borderId="1" xfId="1" applyNumberFormat="1" applyFont="1" applyBorder="1" applyAlignment="1">
      <alignment horizontal="right" vertical="center" wrapText="1"/>
    </xf>
    <xf numFmtId="0" fontId="6" fillId="0" borderId="1" xfId="0" applyFont="1" applyBorder="1" applyAlignment="1">
      <alignment vertical="center" wrapText="1"/>
    </xf>
    <xf numFmtId="0" fontId="1"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2" fillId="0" borderId="1" xfId="0" applyFont="1" applyBorder="1" applyAlignment="1">
      <alignment horizontal="center" vertical="center"/>
    </xf>
    <xf numFmtId="0" fontId="24" fillId="0" borderId="0" xfId="0" applyFont="1"/>
    <xf numFmtId="0" fontId="6" fillId="0" borderId="1" xfId="1" applyFont="1" applyBorder="1" applyAlignment="1">
      <alignment horizontal="center" vertical="center" wrapText="1"/>
    </xf>
    <xf numFmtId="2" fontId="15" fillId="0" borderId="1" xfId="0" applyNumberFormat="1" applyFont="1" applyBorder="1" applyAlignment="1">
      <alignment horizontal="center" vertical="center" wrapText="1"/>
    </xf>
    <xf numFmtId="0" fontId="3" fillId="0" borderId="1" xfId="0" applyFont="1" applyBorder="1" applyAlignment="1">
      <alignment vertical="center" wrapText="1"/>
    </xf>
    <xf numFmtId="2" fontId="8" fillId="0" borderId="1" xfId="0" applyNumberFormat="1" applyFont="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vertical="center"/>
    </xf>
    <xf numFmtId="0" fontId="8" fillId="0" borderId="1" xfId="0" applyFont="1" applyBorder="1" applyAlignment="1">
      <alignment vertical="center"/>
    </xf>
    <xf numFmtId="3" fontId="8" fillId="0" borderId="1" xfId="0" applyNumberFormat="1"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3" fontId="1" fillId="0" borderId="1" xfId="0" applyNumberFormat="1" applyFont="1" applyBorder="1" applyAlignment="1">
      <alignment vertical="center"/>
    </xf>
    <xf numFmtId="0" fontId="1" fillId="0" borderId="1" xfId="0" applyFont="1" applyBorder="1" applyAlignment="1">
      <alignment vertical="center" wrapText="1"/>
    </xf>
    <xf numFmtId="0" fontId="12" fillId="0" borderId="0" xfId="0" applyFont="1" applyAlignment="1">
      <alignment horizontal="center"/>
    </xf>
    <xf numFmtId="0" fontId="7" fillId="2" borderId="1" xfId="0" applyFont="1" applyFill="1" applyBorder="1" applyAlignment="1">
      <alignment horizontal="left" vertical="center" wrapText="1"/>
    </xf>
    <xf numFmtId="0" fontId="7" fillId="0" borderId="1" xfId="1" applyFont="1" applyBorder="1" applyAlignment="1">
      <alignment horizontal="center" vertical="center" wrapText="1"/>
    </xf>
    <xf numFmtId="0" fontId="27" fillId="0" borderId="1" xfId="0" applyFont="1" applyBorder="1"/>
    <xf numFmtId="0" fontId="27" fillId="0" borderId="1" xfId="0" applyFont="1" applyBorder="1" applyAlignment="1">
      <alignment horizontal="center" vertical="center"/>
    </xf>
    <xf numFmtId="0" fontId="27" fillId="0" borderId="1" xfId="0" applyFont="1" applyBorder="1" applyAlignment="1">
      <alignment horizontal="center"/>
    </xf>
    <xf numFmtId="3" fontId="27" fillId="0" borderId="1" xfId="0" applyNumberFormat="1" applyFont="1" applyBorder="1" applyAlignment="1">
      <alignment vertical="center"/>
    </xf>
    <xf numFmtId="0" fontId="27" fillId="0" borderId="1" xfId="0" applyFont="1" applyBorder="1" applyAlignment="1">
      <alignment horizontal="left" vertical="center"/>
    </xf>
    <xf numFmtId="0" fontId="28" fillId="0" borderId="1" xfId="0" applyFont="1" applyBorder="1" applyAlignment="1">
      <alignment horizontal="center" vertical="center"/>
    </xf>
    <xf numFmtId="0" fontId="11" fillId="0" borderId="1" xfId="1" applyFont="1" applyBorder="1" applyAlignment="1">
      <alignment horizontal="center" vertical="center" wrapText="1"/>
    </xf>
    <xf numFmtId="3" fontId="11" fillId="0" borderId="1" xfId="1" applyNumberFormat="1" applyFont="1" applyBorder="1" applyAlignment="1">
      <alignment horizontal="right" vertical="center" wrapText="1"/>
    </xf>
    <xf numFmtId="3" fontId="28" fillId="0" borderId="1" xfId="0" applyNumberFormat="1" applyFont="1" applyBorder="1" applyAlignment="1">
      <alignment horizontal="right" vertical="center"/>
    </xf>
    <xf numFmtId="0" fontId="28" fillId="0" borderId="1" xfId="0" applyFont="1" applyBorder="1"/>
    <xf numFmtId="0" fontId="11" fillId="0" borderId="1" xfId="1" applyFont="1" applyBorder="1" applyAlignment="1">
      <alignment horizontal="justify" vertical="center" wrapText="1"/>
    </xf>
    <xf numFmtId="0" fontId="28" fillId="0" borderId="1" xfId="0" applyFont="1" applyBorder="1" applyAlignment="1">
      <alignment horizontal="center" vertical="center" wrapText="1"/>
    </xf>
    <xf numFmtId="0" fontId="11" fillId="0" borderId="1" xfId="0" applyFont="1" applyBorder="1" applyAlignment="1">
      <alignment horizontal="justify" vertical="center"/>
    </xf>
    <xf numFmtId="0" fontId="27" fillId="0" borderId="1" xfId="0" applyFont="1" applyBorder="1" applyAlignment="1">
      <alignment horizontal="center" vertical="center" wrapText="1"/>
    </xf>
    <xf numFmtId="3" fontId="27" fillId="0" borderId="1" xfId="0" applyNumberFormat="1" applyFont="1" applyBorder="1" applyAlignment="1">
      <alignment horizontal="right" vertical="center" wrapText="1"/>
    </xf>
    <xf numFmtId="0" fontId="11" fillId="0" borderId="1" xfId="0" applyFont="1" applyBorder="1" applyAlignment="1">
      <alignment vertical="center" wrapText="1"/>
    </xf>
    <xf numFmtId="0" fontId="28" fillId="0" borderId="1" xfId="0" applyFont="1" applyBorder="1" applyAlignment="1">
      <alignment horizontal="left" vertical="center" wrapText="1"/>
    </xf>
    <xf numFmtId="0" fontId="20" fillId="0" borderId="1" xfId="0" applyFont="1" applyBorder="1" applyAlignment="1">
      <alignment horizontal="center" vertical="center"/>
    </xf>
    <xf numFmtId="3" fontId="27" fillId="0" borderId="1" xfId="0" applyNumberFormat="1" applyFont="1" applyBorder="1" applyAlignment="1">
      <alignment vertical="center" wrapText="1"/>
    </xf>
    <xf numFmtId="0" fontId="11" fillId="0" borderId="1" xfId="0" applyFont="1" applyBorder="1" applyAlignment="1">
      <alignment horizontal="center" vertical="center" wrapText="1"/>
    </xf>
    <xf numFmtId="3" fontId="28" fillId="0" borderId="1" xfId="0" applyNumberFormat="1" applyFont="1" applyBorder="1" applyAlignment="1">
      <alignment vertical="center" wrapText="1"/>
    </xf>
    <xf numFmtId="0" fontId="10" fillId="0" borderId="1" xfId="0" applyFont="1" applyBorder="1"/>
    <xf numFmtId="0" fontId="29" fillId="0" borderId="1" xfId="0" applyFont="1" applyBorder="1" applyAlignment="1">
      <alignment horizontal="center" vertical="center" wrapText="1"/>
    </xf>
    <xf numFmtId="0" fontId="28" fillId="0" borderId="0" xfId="0" applyFont="1"/>
    <xf numFmtId="3" fontId="28" fillId="0" borderId="0" xfId="0" applyNumberFormat="1" applyFont="1"/>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center" vertical="center" wrapText="1"/>
    </xf>
    <xf numFmtId="0" fontId="30" fillId="0" borderId="1" xfId="0" applyFont="1" applyBorder="1" applyAlignment="1">
      <alignment horizontal="center" vertical="center" wrapText="1"/>
    </xf>
    <xf numFmtId="3" fontId="10" fillId="0" borderId="1" xfId="0" applyNumberFormat="1" applyFont="1" applyBorder="1" applyAlignment="1">
      <alignment horizontal="right" vertical="center" wrapText="1"/>
    </xf>
    <xf numFmtId="3" fontId="28" fillId="0" borderId="1" xfId="0" applyNumberFormat="1" applyFont="1" applyBorder="1" applyAlignment="1">
      <alignment horizontal="right" vertical="center" wrapText="1"/>
    </xf>
    <xf numFmtId="3" fontId="11" fillId="0" borderId="1" xfId="0" applyNumberFormat="1" applyFont="1" applyFill="1" applyBorder="1" applyAlignment="1">
      <alignment horizontal="right" vertical="center" wrapText="1"/>
    </xf>
    <xf numFmtId="3" fontId="28" fillId="0" borderId="0" xfId="0" applyNumberFormat="1" applyFont="1" applyAlignment="1">
      <alignment vertical="center"/>
    </xf>
    <xf numFmtId="0" fontId="11" fillId="0" borderId="2" xfId="1" applyFont="1" applyBorder="1" applyAlignment="1">
      <alignment horizontal="center" vertical="center" wrapText="1"/>
    </xf>
    <xf numFmtId="3" fontId="29" fillId="0" borderId="1" xfId="0" applyNumberFormat="1" applyFont="1" applyFill="1" applyBorder="1" applyAlignment="1">
      <alignment horizontal="right" vertical="center"/>
    </xf>
    <xf numFmtId="0" fontId="11" fillId="0" borderId="2" xfId="0" applyFont="1" applyBorder="1" applyAlignment="1">
      <alignment horizontal="center" vertical="center" wrapText="1"/>
    </xf>
    <xf numFmtId="3" fontId="11" fillId="0" borderId="1" xfId="0" applyNumberFormat="1" applyFont="1" applyFill="1" applyBorder="1" applyAlignment="1">
      <alignment horizontal="right" vertical="center"/>
    </xf>
    <xf numFmtId="3" fontId="28" fillId="0" borderId="1" xfId="0" applyNumberFormat="1" applyFont="1" applyFill="1" applyBorder="1" applyAlignment="1">
      <alignment horizontal="right" vertical="center"/>
    </xf>
    <xf numFmtId="0" fontId="11" fillId="0" borderId="2" xfId="0" applyFont="1" applyBorder="1" applyAlignment="1">
      <alignment horizontal="center" vertical="center"/>
    </xf>
    <xf numFmtId="3" fontId="11" fillId="0" borderId="1" xfId="0" applyNumberFormat="1" applyFont="1" applyBorder="1" applyAlignment="1">
      <alignment horizontal="right" vertical="center"/>
    </xf>
    <xf numFmtId="0" fontId="11" fillId="0" borderId="1" xfId="0" applyFont="1" applyBorder="1" applyAlignment="1">
      <alignment horizontal="center" vertical="center"/>
    </xf>
    <xf numFmtId="0" fontId="11" fillId="0" borderId="2" xfId="0" applyFont="1" applyBorder="1" applyAlignment="1">
      <alignment horizontal="justify" vertical="center"/>
    </xf>
    <xf numFmtId="3" fontId="11" fillId="0" borderId="2" xfId="0" applyNumberFormat="1" applyFont="1" applyBorder="1" applyAlignment="1">
      <alignment horizontal="right" vertical="center"/>
    </xf>
    <xf numFmtId="0" fontId="11"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 xfId="1" applyFont="1" applyBorder="1" applyAlignment="1">
      <alignment horizontal="center" vertical="center" wrapText="1"/>
    </xf>
    <xf numFmtId="3" fontId="20" fillId="0" borderId="1" xfId="0" applyNumberFormat="1" applyFont="1" applyBorder="1" applyAlignment="1">
      <alignment horizontal="right" vertical="center"/>
    </xf>
    <xf numFmtId="0" fontId="27" fillId="0" borderId="0" xfId="0" applyFont="1"/>
    <xf numFmtId="0" fontId="20" fillId="0" borderId="1" xfId="0" applyFont="1" applyBorder="1" applyAlignment="1">
      <alignment horizontal="justify" vertical="center"/>
    </xf>
    <xf numFmtId="0" fontId="11" fillId="2" borderId="2" xfId="0" applyFont="1" applyFill="1" applyBorder="1" applyAlignment="1">
      <alignment horizontal="center" vertical="center" wrapText="1"/>
    </xf>
    <xf numFmtId="0" fontId="11" fillId="0" borderId="1" xfId="1" quotePrefix="1" applyFont="1" applyBorder="1" applyAlignment="1">
      <alignment horizontal="center" vertical="center" wrapText="1"/>
    </xf>
    <xf numFmtId="3" fontId="28" fillId="0" borderId="1" xfId="0" applyNumberFormat="1" applyFont="1" applyBorder="1" applyAlignment="1">
      <alignment vertical="center"/>
    </xf>
    <xf numFmtId="3" fontId="27" fillId="0" borderId="0" xfId="0" applyNumberFormat="1" applyFont="1"/>
    <xf numFmtId="3" fontId="11" fillId="0" borderId="0" xfId="0" applyNumberFormat="1" applyFont="1" applyBorder="1" applyAlignment="1">
      <alignment horizontal="right" vertical="center"/>
    </xf>
    <xf numFmtId="0" fontId="31" fillId="2" borderId="1" xfId="0" applyFont="1" applyFill="1" applyBorder="1" applyAlignment="1">
      <alignment horizontal="center" vertical="center" wrapText="1"/>
    </xf>
    <xf numFmtId="0" fontId="31" fillId="0" borderId="1" xfId="1" applyFont="1" applyBorder="1" applyAlignment="1">
      <alignment horizontal="center" vertical="center" wrapText="1"/>
    </xf>
    <xf numFmtId="3" fontId="31" fillId="0" borderId="1" xfId="0" applyNumberFormat="1" applyFont="1" applyBorder="1" applyAlignment="1">
      <alignment horizontal="right" vertical="center"/>
    </xf>
    <xf numFmtId="0" fontId="31" fillId="2" borderId="0" xfId="0" applyFont="1" applyFill="1" applyBorder="1" applyAlignment="1">
      <alignment horizontal="center" vertical="center" wrapText="1"/>
    </xf>
    <xf numFmtId="0" fontId="31" fillId="0" borderId="1" xfId="1" quotePrefix="1" applyFont="1" applyBorder="1" applyAlignment="1">
      <alignment horizontal="center" vertical="center" wrapText="1"/>
    </xf>
    <xf numFmtId="0" fontId="32" fillId="0" borderId="1" xfId="0" applyFont="1" applyBorder="1" applyAlignment="1">
      <alignment horizontal="center" vertical="center" wrapText="1"/>
    </xf>
    <xf numFmtId="3" fontId="20" fillId="0" borderId="1" xfId="0" applyNumberFormat="1" applyFont="1" applyFill="1" applyBorder="1" applyAlignment="1">
      <alignment horizontal="right" vertical="center" wrapText="1"/>
    </xf>
    <xf numFmtId="3" fontId="27" fillId="0" borderId="1" xfId="0" applyNumberFormat="1" applyFont="1" applyBorder="1" applyAlignment="1">
      <alignment horizontal="right" vertical="center"/>
    </xf>
    <xf numFmtId="3" fontId="28" fillId="0" borderId="1" xfId="0" applyNumberFormat="1" applyFont="1" applyBorder="1"/>
    <xf numFmtId="0" fontId="28"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7" fillId="0" borderId="1" xfId="0" applyFont="1" applyBorder="1" applyAlignment="1">
      <alignment vertical="center" wrapText="1"/>
    </xf>
    <xf numFmtId="0" fontId="27" fillId="0" borderId="1" xfId="0" applyFont="1" applyBorder="1" applyAlignment="1">
      <alignment horizontal="left" vertical="center" wrapText="1"/>
    </xf>
    <xf numFmtId="3" fontId="20" fillId="0" borderId="1" xfId="1" applyNumberFormat="1" applyFont="1" applyBorder="1" applyAlignment="1">
      <alignment horizontal="right" vertical="center" wrapText="1"/>
    </xf>
    <xf numFmtId="3" fontId="20" fillId="0" borderId="1" xfId="0" applyNumberFormat="1" applyFont="1" applyBorder="1" applyAlignment="1">
      <alignment vertical="center"/>
    </xf>
    <xf numFmtId="3" fontId="11" fillId="0" borderId="1" xfId="0" applyNumberFormat="1" applyFont="1" applyBorder="1" applyAlignment="1">
      <alignment vertical="center"/>
    </xf>
    <xf numFmtId="0" fontId="11" fillId="3" borderId="1" xfId="1" applyFont="1" applyFill="1" applyBorder="1" applyAlignment="1">
      <alignment horizontal="justify" vertical="center" wrapText="1"/>
    </xf>
    <xf numFmtId="3" fontId="11" fillId="3" borderId="1" xfId="1" applyNumberFormat="1" applyFont="1" applyFill="1" applyBorder="1" applyAlignment="1">
      <alignment horizontal="right" vertical="center" wrapText="1"/>
    </xf>
    <xf numFmtId="3" fontId="28" fillId="3" borderId="1" xfId="0" applyNumberFormat="1" applyFont="1" applyFill="1" applyBorder="1" applyAlignment="1">
      <alignment vertical="center"/>
    </xf>
    <xf numFmtId="3" fontId="11" fillId="3" borderId="1" xfId="0" applyNumberFormat="1" applyFont="1" applyFill="1" applyBorder="1" applyAlignment="1">
      <alignment vertical="center"/>
    </xf>
    <xf numFmtId="0" fontId="27" fillId="3" borderId="1" xfId="0" applyFont="1" applyFill="1" applyBorder="1"/>
    <xf numFmtId="3" fontId="11" fillId="0" borderId="7" xfId="0" applyNumberFormat="1" applyFont="1" applyBorder="1" applyAlignment="1">
      <alignment vertical="center"/>
    </xf>
    <xf numFmtId="0" fontId="28" fillId="0" borderId="1" xfId="0" applyFont="1" applyBorder="1" applyAlignment="1">
      <alignment horizontal="center"/>
    </xf>
    <xf numFmtId="0" fontId="11" fillId="0" borderId="8" xfId="0" applyFont="1" applyBorder="1" applyAlignment="1">
      <alignment horizontal="center" vertical="center"/>
    </xf>
    <xf numFmtId="0" fontId="11" fillId="2" borderId="9" xfId="0" applyFont="1" applyFill="1" applyBorder="1" applyAlignment="1">
      <alignment horizontal="center" vertical="center" wrapText="1"/>
    </xf>
    <xf numFmtId="0" fontId="31" fillId="0" borderId="1" xfId="0" applyFont="1" applyBorder="1" applyAlignment="1">
      <alignment horizontal="center" vertical="center"/>
    </xf>
    <xf numFmtId="3" fontId="0" fillId="0" borderId="0" xfId="0" applyNumberFormat="1"/>
    <xf numFmtId="0" fontId="9" fillId="0" borderId="0" xfId="0" applyFont="1" applyAlignment="1">
      <alignment horizontal="center"/>
    </xf>
    <xf numFmtId="0" fontId="2" fillId="0" borderId="0" xfId="0" applyFont="1" applyAlignment="1">
      <alignment vertical="center"/>
    </xf>
    <xf numFmtId="0" fontId="14" fillId="0" borderId="0" xfId="0" applyFont="1" applyAlignment="1">
      <alignment vertical="center"/>
    </xf>
    <xf numFmtId="0" fontId="1" fillId="0" borderId="0" xfId="0" applyFont="1" applyAlignment="1">
      <alignment horizontal="center" vertical="center"/>
    </xf>
    <xf numFmtId="0" fontId="8" fillId="0" borderId="0" xfId="0" applyFont="1" applyAlignment="1">
      <alignment horizontal="center" vertical="center"/>
    </xf>
    <xf numFmtId="0" fontId="33" fillId="0" borderId="0" xfId="0" applyFont="1" applyAlignment="1">
      <alignment horizontal="center" vertical="center"/>
    </xf>
    <xf numFmtId="2" fontId="15" fillId="0" borderId="1" xfId="0" applyNumberFormat="1"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xf>
    <xf numFmtId="0" fontId="15"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15"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0" xfId="0" applyFont="1" applyAlignment="1">
      <alignment horizontal="center" wrapText="1"/>
    </xf>
    <xf numFmtId="0" fontId="2" fillId="0" borderId="4" xfId="0" applyFont="1" applyBorder="1" applyAlignment="1">
      <alignment horizontal="center" vertical="center" wrapText="1"/>
    </xf>
    <xf numFmtId="0" fontId="0" fillId="0" borderId="6" xfId="0" applyBorder="1" applyAlignment="1">
      <alignment horizontal="center" vertical="center" wrapText="1"/>
    </xf>
    <xf numFmtId="0" fontId="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4" fillId="0" borderId="0" xfId="0" applyFont="1" applyAlignment="1">
      <alignment horizontal="center"/>
    </xf>
    <xf numFmtId="0" fontId="15" fillId="0" borderId="0" xfId="0" applyFont="1" applyAlignment="1">
      <alignment horizontal="center" vertical="center" wrapText="1"/>
    </xf>
    <xf numFmtId="0" fontId="12" fillId="0" borderId="0" xfId="0" applyFont="1" applyAlignment="1">
      <alignment horizontal="center" vertical="center" wrapText="1"/>
    </xf>
    <xf numFmtId="0" fontId="16" fillId="0" borderId="1" xfId="0" applyFont="1" applyBorder="1" applyAlignment="1">
      <alignment horizontal="center" vertical="center"/>
    </xf>
    <xf numFmtId="0" fontId="12" fillId="0" borderId="0" xfId="0" applyFont="1" applyAlignment="1">
      <alignment horizontal="center"/>
    </xf>
  </cellXfs>
  <cellStyles count="2">
    <cellStyle name="Normal" xfId="0" builtinId="0"/>
    <cellStyle name="Normal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GAN%20SACH/N&#258;M%202026/Dau%20tu%20cong%202026/Ke%20hoach%20dau%20tu%20cong%20nam%202026/Dieu%20chinh%20von%20dau%20tu%20cong%20nam%202026/Bang%20ke%20Quyet%20dinh%20dieu%20chin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u luc so 1"/>
      <sheetName val="phu luc so 2"/>
      <sheetName val="Mau so 01.b-PB"/>
      <sheetName val="Sheet3"/>
    </sheetNames>
    <sheetDataSet>
      <sheetData sheetId="0"/>
      <sheetData sheetId="1">
        <row r="19">
          <cell r="O19">
            <v>8623000000</v>
          </cell>
        </row>
        <row r="20">
          <cell r="O20">
            <v>5611000000</v>
          </cell>
        </row>
        <row r="21">
          <cell r="O21">
            <v>5067000000</v>
          </cell>
        </row>
        <row r="22">
          <cell r="O22">
            <v>3987000000</v>
          </cell>
        </row>
        <row r="23">
          <cell r="O23">
            <v>2805546000</v>
          </cell>
        </row>
        <row r="24">
          <cell r="O24">
            <v>1802895000</v>
          </cell>
        </row>
        <row r="25">
          <cell r="O25">
            <v>3248000000</v>
          </cell>
        </row>
        <row r="26">
          <cell r="O26">
            <v>1892000000</v>
          </cell>
        </row>
        <row r="27">
          <cell r="O27">
            <v>1633559000</v>
          </cell>
        </row>
        <row r="28">
          <cell r="O28">
            <v>730000000</v>
          </cell>
        </row>
        <row r="29">
          <cell r="O29">
            <v>1699000000</v>
          </cell>
        </row>
        <row r="30">
          <cell r="O30">
            <v>4694000000</v>
          </cell>
        </row>
        <row r="32">
          <cell r="O32">
            <v>6986000000</v>
          </cell>
        </row>
        <row r="33">
          <cell r="O33">
            <v>7039000000</v>
          </cell>
        </row>
        <row r="34">
          <cell r="O34">
            <v>3654000000</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workbookViewId="0">
      <selection activeCell="A6" sqref="A6"/>
    </sheetView>
  </sheetViews>
  <sheetFormatPr defaultRowHeight="15.75" x14ac:dyDescent="0.25"/>
  <cols>
    <col min="1" max="1" width="4.28515625" style="45" customWidth="1"/>
    <col min="2" max="2" width="42.28515625" style="45" customWidth="1"/>
    <col min="3" max="3" width="10.42578125" style="45" customWidth="1"/>
    <col min="4" max="4" width="14.140625" style="45" customWidth="1"/>
    <col min="5" max="5" width="14.28515625" style="45" customWidth="1"/>
    <col min="6" max="6" width="14" style="45" customWidth="1"/>
    <col min="7" max="7" width="14.42578125" style="45" customWidth="1"/>
    <col min="8" max="8" width="15.140625" style="45" customWidth="1"/>
    <col min="9" max="9" width="29.5703125" style="45" customWidth="1"/>
    <col min="10" max="16384" width="9.140625" style="45"/>
  </cols>
  <sheetData>
    <row r="1" spans="1:9" x14ac:dyDescent="0.25">
      <c r="B1" s="148" t="s">
        <v>179</v>
      </c>
      <c r="I1" s="58" t="s">
        <v>158</v>
      </c>
    </row>
    <row r="2" spans="1:9" x14ac:dyDescent="0.25">
      <c r="B2" s="149" t="s">
        <v>180</v>
      </c>
      <c r="I2" s="58"/>
    </row>
    <row r="3" spans="1:9" ht="16.5" x14ac:dyDescent="0.25">
      <c r="A3" s="151" t="s">
        <v>150</v>
      </c>
      <c r="B3" s="151"/>
      <c r="C3" s="151"/>
      <c r="D3" s="151"/>
      <c r="E3" s="151"/>
      <c r="F3" s="151"/>
      <c r="G3" s="151"/>
      <c r="H3" s="151"/>
      <c r="I3" s="151"/>
    </row>
    <row r="4" spans="1:9" ht="16.5" x14ac:dyDescent="0.25">
      <c r="A4" s="151" t="s">
        <v>151</v>
      </c>
      <c r="B4" s="151"/>
      <c r="C4" s="151"/>
      <c r="D4" s="151"/>
      <c r="E4" s="151"/>
      <c r="F4" s="151"/>
      <c r="G4" s="151"/>
      <c r="H4" s="151"/>
      <c r="I4" s="151"/>
    </row>
    <row r="5" spans="1:9" x14ac:dyDescent="0.25">
      <c r="A5" s="172" t="s">
        <v>188</v>
      </c>
      <c r="B5" s="152"/>
      <c r="C5" s="152"/>
      <c r="D5" s="152"/>
      <c r="E5" s="152"/>
      <c r="F5" s="152"/>
      <c r="G5" s="152"/>
      <c r="H5" s="152"/>
      <c r="I5" s="152"/>
    </row>
    <row r="8" spans="1:9" ht="24.75" customHeight="1" x14ac:dyDescent="0.25">
      <c r="A8" s="153" t="s">
        <v>145</v>
      </c>
      <c r="B8" s="153" t="s">
        <v>58</v>
      </c>
      <c r="C8" s="153" t="s">
        <v>104</v>
      </c>
      <c r="D8" s="153" t="s">
        <v>1</v>
      </c>
      <c r="E8" s="153" t="s">
        <v>120</v>
      </c>
      <c r="F8" s="153" t="s">
        <v>146</v>
      </c>
      <c r="G8" s="153"/>
      <c r="H8" s="153"/>
      <c r="I8" s="150" t="s">
        <v>4</v>
      </c>
    </row>
    <row r="9" spans="1:9" ht="122.25" customHeight="1" x14ac:dyDescent="0.25">
      <c r="A9" s="154"/>
      <c r="B9" s="154"/>
      <c r="C9" s="154"/>
      <c r="D9" s="154"/>
      <c r="E9" s="155"/>
      <c r="F9" s="47" t="s">
        <v>149</v>
      </c>
      <c r="G9" s="47" t="s">
        <v>148</v>
      </c>
      <c r="H9" s="47" t="s">
        <v>147</v>
      </c>
      <c r="I9" s="150"/>
    </row>
    <row r="10" spans="1:9" ht="25.5" customHeight="1" x14ac:dyDescent="0.25">
      <c r="A10" s="74"/>
      <c r="B10" s="78" t="s">
        <v>6</v>
      </c>
      <c r="C10" s="74"/>
      <c r="D10" s="74"/>
      <c r="E10" s="79">
        <f>SUM(E11:E15)</f>
        <v>82122451894</v>
      </c>
      <c r="F10" s="79">
        <f t="shared" ref="F10:H10" si="0">SUM(F11:F15)</f>
        <v>3100000000</v>
      </c>
      <c r="G10" s="79">
        <f t="shared" si="0"/>
        <v>17944000000</v>
      </c>
      <c r="H10" s="79">
        <f t="shared" si="0"/>
        <v>21044000000</v>
      </c>
      <c r="I10" s="70"/>
    </row>
    <row r="11" spans="1:9" ht="63" customHeight="1" x14ac:dyDescent="0.25">
      <c r="A11" s="66">
        <v>1</v>
      </c>
      <c r="B11" s="73" t="s">
        <v>165</v>
      </c>
      <c r="C11" s="80" t="s">
        <v>72</v>
      </c>
      <c r="D11" s="67" t="s">
        <v>78</v>
      </c>
      <c r="E11" s="81">
        <v>3361833074</v>
      </c>
      <c r="F11" s="81">
        <v>183000000</v>
      </c>
      <c r="G11" s="81">
        <v>613000000</v>
      </c>
      <c r="H11" s="81">
        <f>+F11+G11</f>
        <v>796000000</v>
      </c>
      <c r="I11" s="73" t="s">
        <v>166</v>
      </c>
    </row>
    <row r="12" spans="1:9" ht="97.5" customHeight="1" x14ac:dyDescent="0.25">
      <c r="A12" s="66">
        <v>2</v>
      </c>
      <c r="B12" s="73" t="s">
        <v>167</v>
      </c>
      <c r="C12" s="80" t="s">
        <v>72</v>
      </c>
      <c r="D12" s="67" t="s">
        <v>78</v>
      </c>
      <c r="E12" s="81">
        <v>19894699980</v>
      </c>
      <c r="F12" s="81">
        <v>717000000</v>
      </c>
      <c r="G12" s="81">
        <v>3531000000</v>
      </c>
      <c r="H12" s="81">
        <f t="shared" ref="H12:H15" si="1">+F12+G12</f>
        <v>4248000000</v>
      </c>
      <c r="I12" s="73" t="s">
        <v>168</v>
      </c>
    </row>
    <row r="13" spans="1:9" ht="51" customHeight="1" x14ac:dyDescent="0.25">
      <c r="A13" s="66">
        <v>3</v>
      </c>
      <c r="B13" s="71" t="s">
        <v>34</v>
      </c>
      <c r="C13" s="80" t="s">
        <v>72</v>
      </c>
      <c r="D13" s="72" t="s">
        <v>14</v>
      </c>
      <c r="E13" s="81">
        <v>13887190693</v>
      </c>
      <c r="F13" s="81">
        <v>600000000</v>
      </c>
      <c r="G13" s="81">
        <v>3100000000</v>
      </c>
      <c r="H13" s="81">
        <f t="shared" si="1"/>
        <v>3700000000</v>
      </c>
      <c r="I13" s="70"/>
    </row>
    <row r="14" spans="1:9" ht="48" customHeight="1" x14ac:dyDescent="0.25">
      <c r="A14" s="66">
        <v>4</v>
      </c>
      <c r="B14" s="71" t="s">
        <v>35</v>
      </c>
      <c r="C14" s="80" t="s">
        <v>72</v>
      </c>
      <c r="D14" s="72" t="s">
        <v>14</v>
      </c>
      <c r="E14" s="81">
        <v>19195473507</v>
      </c>
      <c r="F14" s="81">
        <v>700000000</v>
      </c>
      <c r="G14" s="81">
        <v>4500000000</v>
      </c>
      <c r="H14" s="81">
        <f t="shared" si="1"/>
        <v>5200000000</v>
      </c>
      <c r="I14" s="70"/>
    </row>
    <row r="15" spans="1:9" ht="47.25" customHeight="1" x14ac:dyDescent="0.25">
      <c r="A15" s="66">
        <v>5</v>
      </c>
      <c r="B15" s="71" t="s">
        <v>124</v>
      </c>
      <c r="C15" s="80" t="s">
        <v>72</v>
      </c>
      <c r="D15" s="72" t="s">
        <v>14</v>
      </c>
      <c r="E15" s="81">
        <v>25783254640</v>
      </c>
      <c r="F15" s="81">
        <v>900000000</v>
      </c>
      <c r="G15" s="81">
        <v>6200000000</v>
      </c>
      <c r="H15" s="81">
        <f t="shared" si="1"/>
        <v>7100000000</v>
      </c>
      <c r="I15" s="70"/>
    </row>
    <row r="19" spans="5:5" x14ac:dyDescent="0.25">
      <c r="E19" s="143"/>
    </row>
    <row r="21" spans="5:5" x14ac:dyDescent="0.25">
      <c r="E21" s="143"/>
    </row>
  </sheetData>
  <mergeCells count="10">
    <mergeCell ref="I8:I9"/>
    <mergeCell ref="A3:I3"/>
    <mergeCell ref="A4:I4"/>
    <mergeCell ref="A5:I5"/>
    <mergeCell ref="F8:H8"/>
    <mergeCell ref="A8:A9"/>
    <mergeCell ref="B8:B9"/>
    <mergeCell ref="C8:C9"/>
    <mergeCell ref="D8:D9"/>
    <mergeCell ref="E8:E9"/>
  </mergeCells>
  <pageMargins left="0.2" right="0.2" top="0.25" bottom="0.25" header="0.3" footer="0.3"/>
  <pageSetup paperSize="9" scale="9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A4" sqref="A4:F4"/>
    </sheetView>
  </sheetViews>
  <sheetFormatPr defaultRowHeight="15" x14ac:dyDescent="0.25"/>
  <cols>
    <col min="1" max="1" width="6.140625" style="1" customWidth="1"/>
    <col min="2" max="2" width="50.140625" style="1" customWidth="1"/>
    <col min="3" max="3" width="15.140625" style="1" customWidth="1"/>
    <col min="4" max="4" width="20.140625" style="1" customWidth="1"/>
    <col min="5" max="5" width="18" style="1" customWidth="1"/>
    <col min="6" max="6" width="20.7109375" style="1" customWidth="1"/>
    <col min="7" max="16384" width="9.140625" style="1"/>
  </cols>
  <sheetData>
    <row r="1" spans="1:6" ht="19.5" customHeight="1" x14ac:dyDescent="0.25">
      <c r="B1" s="148" t="s">
        <v>179</v>
      </c>
      <c r="F1" s="43" t="s">
        <v>157</v>
      </c>
    </row>
    <row r="2" spans="1:6" ht="19.5" customHeight="1" x14ac:dyDescent="0.25">
      <c r="B2" s="149" t="s">
        <v>180</v>
      </c>
      <c r="F2" s="144"/>
    </row>
    <row r="3" spans="1:6" ht="15.75" x14ac:dyDescent="0.25">
      <c r="A3" s="156" t="s">
        <v>156</v>
      </c>
      <c r="B3" s="156"/>
      <c r="C3" s="156"/>
      <c r="D3" s="156"/>
      <c r="E3" s="156"/>
      <c r="F3" s="156"/>
    </row>
    <row r="4" spans="1:6" ht="15.75" x14ac:dyDescent="0.25">
      <c r="A4" s="172" t="s">
        <v>188</v>
      </c>
      <c r="B4" s="172"/>
      <c r="C4" s="172"/>
      <c r="D4" s="172"/>
      <c r="E4" s="172"/>
      <c r="F4" s="172"/>
    </row>
    <row r="7" spans="1:6" s="42" customFormat="1" ht="48" customHeight="1" x14ac:dyDescent="0.2">
      <c r="A7" s="49" t="s">
        <v>0</v>
      </c>
      <c r="B7" s="49" t="s">
        <v>58</v>
      </c>
      <c r="C7" s="49" t="s">
        <v>104</v>
      </c>
      <c r="D7" s="49" t="s">
        <v>152</v>
      </c>
      <c r="E7" s="49" t="s">
        <v>146</v>
      </c>
      <c r="F7" s="49" t="s">
        <v>4</v>
      </c>
    </row>
    <row r="8" spans="1:6" ht="24.75" customHeight="1" x14ac:dyDescent="0.25">
      <c r="A8" s="51"/>
      <c r="B8" s="52" t="s">
        <v>6</v>
      </c>
      <c r="C8" s="51"/>
      <c r="D8" s="53">
        <f>+D9</f>
        <v>62207341000</v>
      </c>
      <c r="E8" s="53">
        <f>+E9</f>
        <v>700000000</v>
      </c>
      <c r="F8" s="51"/>
    </row>
    <row r="9" spans="1:6" ht="24.75" customHeight="1" x14ac:dyDescent="0.25">
      <c r="A9" s="51"/>
      <c r="B9" s="52" t="s">
        <v>153</v>
      </c>
      <c r="C9" s="51"/>
      <c r="D9" s="53">
        <f>SUM(D10:D11)</f>
        <v>62207341000</v>
      </c>
      <c r="E9" s="53">
        <f>SUM(E10:E11)</f>
        <v>700000000</v>
      </c>
      <c r="F9" s="51"/>
    </row>
    <row r="10" spans="1:6" ht="45" customHeight="1" x14ac:dyDescent="0.25">
      <c r="A10" s="54">
        <v>1</v>
      </c>
      <c r="B10" s="55" t="s">
        <v>154</v>
      </c>
      <c r="C10" s="54" t="s">
        <v>72</v>
      </c>
      <c r="D10" s="56">
        <v>36626682000</v>
      </c>
      <c r="E10" s="56">
        <v>350000000</v>
      </c>
      <c r="F10" s="51"/>
    </row>
    <row r="11" spans="1:6" ht="45" customHeight="1" x14ac:dyDescent="0.25">
      <c r="A11" s="54">
        <v>2</v>
      </c>
      <c r="B11" s="57" t="s">
        <v>155</v>
      </c>
      <c r="C11" s="54" t="s">
        <v>72</v>
      </c>
      <c r="D11" s="56">
        <v>25580659000</v>
      </c>
      <c r="E11" s="56">
        <v>350000000</v>
      </c>
      <c r="F11" s="51"/>
    </row>
    <row r="12" spans="1:6" ht="24.75" customHeight="1" x14ac:dyDescent="0.25">
      <c r="A12" s="50"/>
      <c r="B12" s="50"/>
      <c r="C12" s="50"/>
      <c r="D12" s="50"/>
      <c r="E12" s="50"/>
      <c r="F12" s="50"/>
    </row>
    <row r="13" spans="1:6" ht="24.75" customHeight="1" x14ac:dyDescent="0.25">
      <c r="A13" s="50"/>
      <c r="B13" s="50"/>
      <c r="C13" s="50"/>
      <c r="D13" s="50"/>
      <c r="E13" s="50"/>
      <c r="F13" s="50"/>
    </row>
    <row r="14" spans="1:6" ht="24.75" customHeight="1" x14ac:dyDescent="0.25">
      <c r="A14" s="50"/>
      <c r="B14" s="50"/>
      <c r="C14" s="50"/>
      <c r="D14" s="50"/>
      <c r="E14" s="50"/>
      <c r="F14" s="50"/>
    </row>
    <row r="15" spans="1:6" ht="24.75" customHeight="1" x14ac:dyDescent="0.25"/>
  </sheetData>
  <mergeCells count="2">
    <mergeCell ref="A3:F3"/>
    <mergeCell ref="A4:F4"/>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G7" sqref="G7:G9"/>
    </sheetView>
  </sheetViews>
  <sheetFormatPr defaultRowHeight="15" x14ac:dyDescent="0.25"/>
  <cols>
    <col min="1" max="1" width="3.42578125" style="1" customWidth="1"/>
    <col min="2" max="2" width="28.28515625" style="1" customWidth="1"/>
    <col min="3" max="3" width="10.85546875" style="1" customWidth="1"/>
    <col min="4" max="4" width="10.140625" style="1" customWidth="1"/>
    <col min="5" max="5" width="15.140625" style="1" customWidth="1"/>
    <col min="6" max="6" width="14.28515625" style="1" customWidth="1"/>
    <col min="7" max="7" width="14.140625" style="1" customWidth="1"/>
    <col min="8" max="9" width="14.85546875" style="1" customWidth="1"/>
    <col min="10" max="10" width="45.5703125" style="1" customWidth="1"/>
    <col min="11" max="16384" width="9.140625" style="1"/>
  </cols>
  <sheetData>
    <row r="1" spans="1:10" x14ac:dyDescent="0.25">
      <c r="B1" s="148" t="s">
        <v>179</v>
      </c>
      <c r="J1" s="21" t="s">
        <v>126</v>
      </c>
    </row>
    <row r="2" spans="1:10" x14ac:dyDescent="0.25">
      <c r="B2" s="149" t="s">
        <v>180</v>
      </c>
    </row>
    <row r="3" spans="1:10" x14ac:dyDescent="0.25">
      <c r="A3" s="157" t="s">
        <v>113</v>
      </c>
      <c r="B3" s="157"/>
      <c r="C3" s="157"/>
      <c r="D3" s="157"/>
      <c r="E3" s="157"/>
      <c r="F3" s="157"/>
      <c r="G3" s="157"/>
      <c r="H3" s="157"/>
      <c r="I3" s="157"/>
      <c r="J3" s="157"/>
    </row>
    <row r="4" spans="1:10" x14ac:dyDescent="0.25">
      <c r="A4" s="158" t="s">
        <v>188</v>
      </c>
      <c r="B4" s="158"/>
      <c r="C4" s="158"/>
      <c r="D4" s="158"/>
      <c r="E4" s="158"/>
      <c r="F4" s="158"/>
      <c r="G4" s="158"/>
      <c r="H4" s="158"/>
      <c r="I4" s="158"/>
      <c r="J4" s="158"/>
    </row>
    <row r="6" spans="1:10" x14ac:dyDescent="0.25">
      <c r="J6" s="22" t="s">
        <v>36</v>
      </c>
    </row>
    <row r="7" spans="1:10" s="3" customFormat="1" ht="30" customHeight="1" x14ac:dyDescent="0.2">
      <c r="A7" s="159" t="s">
        <v>0</v>
      </c>
      <c r="B7" s="160" t="s">
        <v>103</v>
      </c>
      <c r="C7" s="160" t="s">
        <v>104</v>
      </c>
      <c r="D7" s="160" t="s">
        <v>1</v>
      </c>
      <c r="E7" s="160" t="s">
        <v>105</v>
      </c>
      <c r="F7" s="160"/>
      <c r="G7" s="160" t="s">
        <v>107</v>
      </c>
      <c r="H7" s="160" t="s">
        <v>109</v>
      </c>
      <c r="I7" s="160"/>
      <c r="J7" s="160" t="s">
        <v>4</v>
      </c>
    </row>
    <row r="8" spans="1:10" s="3" customFormat="1" ht="19.5" customHeight="1" x14ac:dyDescent="0.2">
      <c r="A8" s="159"/>
      <c r="B8" s="160"/>
      <c r="C8" s="160"/>
      <c r="D8" s="160"/>
      <c r="E8" s="160" t="s">
        <v>106</v>
      </c>
      <c r="F8" s="20" t="s">
        <v>2</v>
      </c>
      <c r="G8" s="161"/>
      <c r="H8" s="160" t="s">
        <v>106</v>
      </c>
      <c r="I8" s="20" t="s">
        <v>2</v>
      </c>
      <c r="J8" s="160"/>
    </row>
    <row r="9" spans="1:10" s="3" customFormat="1" ht="6.75" customHeight="1" x14ac:dyDescent="0.2">
      <c r="A9" s="159"/>
      <c r="B9" s="160"/>
      <c r="C9" s="160"/>
      <c r="D9" s="160"/>
      <c r="E9" s="160"/>
      <c r="F9" s="160" t="s">
        <v>108</v>
      </c>
      <c r="G9" s="161"/>
      <c r="H9" s="160"/>
      <c r="I9" s="160" t="s">
        <v>108</v>
      </c>
      <c r="J9" s="160"/>
    </row>
    <row r="10" spans="1:10" s="3" customFormat="1" ht="36.75" customHeight="1" x14ac:dyDescent="0.2">
      <c r="A10" s="159"/>
      <c r="B10" s="160"/>
      <c r="C10" s="160"/>
      <c r="D10" s="160"/>
      <c r="E10" s="161"/>
      <c r="F10" s="160"/>
      <c r="G10" s="20" t="s">
        <v>108</v>
      </c>
      <c r="H10" s="161"/>
      <c r="I10" s="160"/>
      <c r="J10" s="160"/>
    </row>
    <row r="11" spans="1:10" s="3" customFormat="1" ht="24.75" customHeight="1" x14ac:dyDescent="0.2">
      <c r="A11" s="61"/>
      <c r="B11" s="62" t="s">
        <v>106</v>
      </c>
      <c r="C11" s="63"/>
      <c r="D11" s="61"/>
      <c r="E11" s="64">
        <f>+E12+E18</f>
        <v>21241559000</v>
      </c>
      <c r="F11" s="64">
        <f t="shared" ref="F11:I11" si="0">+F12+F18</f>
        <v>21241559000</v>
      </c>
      <c r="G11" s="64"/>
      <c r="H11" s="64">
        <f t="shared" si="0"/>
        <v>21241559000</v>
      </c>
      <c r="I11" s="64">
        <f t="shared" si="0"/>
        <v>21241559000</v>
      </c>
      <c r="J11" s="61"/>
    </row>
    <row r="12" spans="1:10" s="3" customFormat="1" ht="24.75" customHeight="1" x14ac:dyDescent="0.2">
      <c r="A12" s="62" t="s">
        <v>11</v>
      </c>
      <c r="B12" s="65" t="s">
        <v>111</v>
      </c>
      <c r="C12" s="65"/>
      <c r="D12" s="61"/>
      <c r="E12" s="64">
        <f>SUM(E13:E17)</f>
        <v>8374559000</v>
      </c>
      <c r="F12" s="64">
        <f t="shared" ref="F12:G12" si="1">SUM(F13:F17)</f>
        <v>8374559000</v>
      </c>
      <c r="G12" s="64">
        <f t="shared" si="1"/>
        <v>-1968282815</v>
      </c>
      <c r="H12" s="64">
        <f t="shared" ref="H12" si="2">SUM(H13:H17)</f>
        <v>6406276185</v>
      </c>
      <c r="I12" s="64">
        <f t="shared" ref="I12" si="3">SUM(I13:I17)</f>
        <v>6406276185</v>
      </c>
      <c r="J12" s="61"/>
    </row>
    <row r="13" spans="1:10" s="6" customFormat="1" ht="63" customHeight="1" x14ac:dyDescent="0.2">
      <c r="A13" s="66">
        <v>1</v>
      </c>
      <c r="B13" s="12" t="s">
        <v>37</v>
      </c>
      <c r="C13" s="12" t="s">
        <v>72</v>
      </c>
      <c r="D13" s="67" t="s">
        <v>78</v>
      </c>
      <c r="E13" s="68">
        <f>+F13</f>
        <v>600000000</v>
      </c>
      <c r="F13" s="69">
        <v>600000000</v>
      </c>
      <c r="G13" s="69">
        <v>-125424491</v>
      </c>
      <c r="H13" s="69">
        <f>+I13</f>
        <v>474575509</v>
      </c>
      <c r="I13" s="69">
        <f>+E13+G13</f>
        <v>474575509</v>
      </c>
      <c r="J13" s="70"/>
    </row>
    <row r="14" spans="1:10" s="6" customFormat="1" ht="63" customHeight="1" x14ac:dyDescent="0.2">
      <c r="A14" s="66">
        <v>2</v>
      </c>
      <c r="B14" s="12" t="s">
        <v>164</v>
      </c>
      <c r="C14" s="12" t="s">
        <v>72</v>
      </c>
      <c r="D14" s="67" t="s">
        <v>78</v>
      </c>
      <c r="E14" s="68">
        <f t="shared" ref="E14:E23" si="4">+F14</f>
        <v>2337000000</v>
      </c>
      <c r="F14" s="69">
        <v>2337000000</v>
      </c>
      <c r="G14" s="69">
        <v>-168701818</v>
      </c>
      <c r="H14" s="69">
        <f t="shared" ref="H14:H17" si="5">+I14</f>
        <v>2168298182</v>
      </c>
      <c r="I14" s="69">
        <f t="shared" ref="I14:I17" si="6">+E14+G14</f>
        <v>2168298182</v>
      </c>
      <c r="J14" s="12" t="s">
        <v>173</v>
      </c>
    </row>
    <row r="15" spans="1:10" s="6" customFormat="1" ht="63" customHeight="1" x14ac:dyDescent="0.2">
      <c r="A15" s="66">
        <v>3</v>
      </c>
      <c r="B15" s="71" t="s">
        <v>24</v>
      </c>
      <c r="C15" s="12" t="s">
        <v>72</v>
      </c>
      <c r="D15" s="72" t="s">
        <v>14</v>
      </c>
      <c r="E15" s="68">
        <f t="shared" si="4"/>
        <v>833559000</v>
      </c>
      <c r="F15" s="69">
        <v>833559000</v>
      </c>
      <c r="G15" s="69">
        <v>-76305230</v>
      </c>
      <c r="H15" s="69">
        <f t="shared" si="5"/>
        <v>757253770</v>
      </c>
      <c r="I15" s="69">
        <f t="shared" si="6"/>
        <v>757253770</v>
      </c>
      <c r="J15" s="70"/>
    </row>
    <row r="16" spans="1:10" s="6" customFormat="1" ht="63" customHeight="1" x14ac:dyDescent="0.2">
      <c r="A16" s="66">
        <v>4</v>
      </c>
      <c r="B16" s="73" t="s">
        <v>16</v>
      </c>
      <c r="C16" s="12" t="s">
        <v>72</v>
      </c>
      <c r="D16" s="72" t="s">
        <v>14</v>
      </c>
      <c r="E16" s="68">
        <f t="shared" si="4"/>
        <v>3604000000</v>
      </c>
      <c r="F16" s="69">
        <v>3604000000</v>
      </c>
      <c r="G16" s="69">
        <v>-1515066716</v>
      </c>
      <c r="H16" s="69">
        <f t="shared" si="5"/>
        <v>2088933284</v>
      </c>
      <c r="I16" s="69">
        <f t="shared" si="6"/>
        <v>2088933284</v>
      </c>
      <c r="J16" s="70"/>
    </row>
    <row r="17" spans="1:10" s="6" customFormat="1" ht="63" customHeight="1" x14ac:dyDescent="0.2">
      <c r="A17" s="66">
        <v>5</v>
      </c>
      <c r="B17" s="73" t="s">
        <v>54</v>
      </c>
      <c r="C17" s="12" t="s">
        <v>72</v>
      </c>
      <c r="D17" s="72" t="s">
        <v>185</v>
      </c>
      <c r="E17" s="68">
        <f t="shared" si="4"/>
        <v>1000000000</v>
      </c>
      <c r="F17" s="69">
        <v>1000000000</v>
      </c>
      <c r="G17" s="69">
        <v>-82784560</v>
      </c>
      <c r="H17" s="69">
        <f t="shared" si="5"/>
        <v>917215440</v>
      </c>
      <c r="I17" s="69">
        <f t="shared" si="6"/>
        <v>917215440</v>
      </c>
      <c r="J17" s="70"/>
    </row>
    <row r="18" spans="1:10" s="3" customFormat="1" ht="31.5" customHeight="1" x14ac:dyDescent="0.2">
      <c r="A18" s="62" t="s">
        <v>12</v>
      </c>
      <c r="B18" s="65" t="s">
        <v>112</v>
      </c>
      <c r="C18" s="28"/>
      <c r="D18" s="74"/>
      <c r="E18" s="75">
        <f t="shared" ref="E18:G18" si="7">SUM(E19:E23)</f>
        <v>12867000000</v>
      </c>
      <c r="F18" s="75">
        <f t="shared" si="7"/>
        <v>12867000000</v>
      </c>
      <c r="G18" s="75">
        <f t="shared" si="7"/>
        <v>1968282815</v>
      </c>
      <c r="H18" s="75">
        <f>SUM(H19:H23)</f>
        <v>14835282815</v>
      </c>
      <c r="I18" s="75">
        <f>SUM(I19:I23)</f>
        <v>14835282815</v>
      </c>
      <c r="J18" s="61"/>
    </row>
    <row r="19" spans="1:10" s="6" customFormat="1" ht="63" customHeight="1" x14ac:dyDescent="0.2">
      <c r="A19" s="66">
        <v>1</v>
      </c>
      <c r="B19" s="12" t="s">
        <v>82</v>
      </c>
      <c r="C19" s="12" t="s">
        <v>72</v>
      </c>
      <c r="D19" s="67" t="s">
        <v>78</v>
      </c>
      <c r="E19" s="68">
        <f t="shared" si="4"/>
        <v>7300000000</v>
      </c>
      <c r="F19" s="68">
        <v>7300000000</v>
      </c>
      <c r="G19" s="68">
        <v>294126309</v>
      </c>
      <c r="H19" s="69">
        <f>+I19</f>
        <v>7594126309</v>
      </c>
      <c r="I19" s="69">
        <f>+E19+G19</f>
        <v>7594126309</v>
      </c>
      <c r="J19" s="70"/>
    </row>
    <row r="20" spans="1:10" s="6" customFormat="1" ht="63" customHeight="1" x14ac:dyDescent="0.2">
      <c r="A20" s="66">
        <v>2</v>
      </c>
      <c r="B20" s="12" t="s">
        <v>183</v>
      </c>
      <c r="C20" s="12" t="s">
        <v>72</v>
      </c>
      <c r="D20" s="72" t="s">
        <v>14</v>
      </c>
      <c r="E20" s="68">
        <f t="shared" si="4"/>
        <v>100000000</v>
      </c>
      <c r="F20" s="68">
        <v>100000000</v>
      </c>
      <c r="G20" s="68">
        <v>2175448</v>
      </c>
      <c r="H20" s="69">
        <f t="shared" ref="H20:H21" si="8">+I20</f>
        <v>102175448</v>
      </c>
      <c r="I20" s="69">
        <f t="shared" ref="I20:I21" si="9">+E20+G20</f>
        <v>102175448</v>
      </c>
      <c r="J20" s="70"/>
    </row>
    <row r="21" spans="1:10" s="6" customFormat="1" ht="63" customHeight="1" x14ac:dyDescent="0.2">
      <c r="A21" s="66">
        <v>3</v>
      </c>
      <c r="B21" s="12" t="s">
        <v>116</v>
      </c>
      <c r="C21" s="12" t="s">
        <v>72</v>
      </c>
      <c r="D21" s="67" t="s">
        <v>78</v>
      </c>
      <c r="E21" s="68">
        <f t="shared" si="4"/>
        <v>967000000</v>
      </c>
      <c r="F21" s="68">
        <v>967000000</v>
      </c>
      <c r="G21" s="68">
        <v>10793900</v>
      </c>
      <c r="H21" s="69">
        <f t="shared" si="8"/>
        <v>977793900</v>
      </c>
      <c r="I21" s="69">
        <f t="shared" si="9"/>
        <v>977793900</v>
      </c>
      <c r="J21" s="70"/>
    </row>
    <row r="22" spans="1:10" s="6" customFormat="1" ht="63" customHeight="1" x14ac:dyDescent="0.2">
      <c r="A22" s="66">
        <v>4</v>
      </c>
      <c r="B22" s="76" t="s">
        <v>46</v>
      </c>
      <c r="C22" s="12" t="s">
        <v>72</v>
      </c>
      <c r="D22" s="72" t="s">
        <v>14</v>
      </c>
      <c r="E22" s="68">
        <f t="shared" si="4"/>
        <v>2000000000</v>
      </c>
      <c r="F22" s="68">
        <v>2000000000</v>
      </c>
      <c r="G22" s="68">
        <f>1591371946-2175448-10793900</f>
        <v>1578402598</v>
      </c>
      <c r="H22" s="69">
        <f t="shared" ref="H22:H23" si="10">+I22</f>
        <v>3578402598</v>
      </c>
      <c r="I22" s="69">
        <f t="shared" ref="I22:I23" si="11">+E22+G22</f>
        <v>3578402598</v>
      </c>
      <c r="J22" s="70"/>
    </row>
    <row r="23" spans="1:10" s="6" customFormat="1" ht="63" customHeight="1" x14ac:dyDescent="0.2">
      <c r="A23" s="66">
        <v>5</v>
      </c>
      <c r="B23" s="77" t="s">
        <v>110</v>
      </c>
      <c r="C23" s="12" t="s">
        <v>72</v>
      </c>
      <c r="D23" s="72" t="s">
        <v>185</v>
      </c>
      <c r="E23" s="68">
        <f t="shared" si="4"/>
        <v>2500000000</v>
      </c>
      <c r="F23" s="68">
        <v>2500000000</v>
      </c>
      <c r="G23" s="68">
        <v>82784560</v>
      </c>
      <c r="H23" s="69">
        <f t="shared" si="10"/>
        <v>2582784560</v>
      </c>
      <c r="I23" s="69">
        <f t="shared" si="11"/>
        <v>2582784560</v>
      </c>
      <c r="J23" s="70"/>
    </row>
    <row r="24" spans="1:10" x14ac:dyDescent="0.25">
      <c r="G24" s="33"/>
    </row>
  </sheetData>
  <mergeCells count="14">
    <mergeCell ref="A3:J3"/>
    <mergeCell ref="A4:J4"/>
    <mergeCell ref="A7:A10"/>
    <mergeCell ref="C7:C10"/>
    <mergeCell ref="B7:B10"/>
    <mergeCell ref="D7:D10"/>
    <mergeCell ref="J7:J10"/>
    <mergeCell ref="G7:G9"/>
    <mergeCell ref="H7:I7"/>
    <mergeCell ref="H8:H10"/>
    <mergeCell ref="I9:I10"/>
    <mergeCell ref="E7:F7"/>
    <mergeCell ref="E8:E10"/>
    <mergeCell ref="F9:F10"/>
  </mergeCells>
  <printOptions horizontalCentered="1"/>
  <pageMargins left="0.2" right="0.2" top="0.25" bottom="0.25" header="0.3" footer="0.3"/>
  <pageSetup paperSize="9" scale="8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activeCell="E14" sqref="E14"/>
    </sheetView>
  </sheetViews>
  <sheetFormatPr defaultRowHeight="15" x14ac:dyDescent="0.25"/>
  <cols>
    <col min="1" max="1" width="3.42578125" style="1" customWidth="1"/>
    <col min="2" max="2" width="28.28515625" style="1" customWidth="1"/>
    <col min="3" max="3" width="10.85546875" style="1" customWidth="1"/>
    <col min="4" max="4" width="12" style="1" customWidth="1"/>
    <col min="5" max="5" width="16.85546875" style="1" customWidth="1"/>
    <col min="6" max="6" width="45.5703125" style="1" customWidth="1"/>
    <col min="7" max="7" width="9.140625" style="1"/>
    <col min="8" max="8" width="13.42578125" style="1" bestFit="1" customWidth="1"/>
    <col min="9" max="16384" width="9.140625" style="1"/>
  </cols>
  <sheetData>
    <row r="1" spans="1:6" x14ac:dyDescent="0.25">
      <c r="B1" s="148" t="s">
        <v>179</v>
      </c>
      <c r="F1" s="36" t="s">
        <v>128</v>
      </c>
    </row>
    <row r="2" spans="1:6" x14ac:dyDescent="0.25">
      <c r="B2" s="149" t="s">
        <v>180</v>
      </c>
    </row>
    <row r="3" spans="1:6" ht="40.5" customHeight="1" x14ac:dyDescent="0.25">
      <c r="A3" s="162" t="s">
        <v>114</v>
      </c>
      <c r="B3" s="157"/>
      <c r="C3" s="157"/>
      <c r="D3" s="157"/>
      <c r="E3" s="157"/>
      <c r="F3" s="157"/>
    </row>
    <row r="4" spans="1:6" x14ac:dyDescent="0.25">
      <c r="A4" s="158" t="s">
        <v>188</v>
      </c>
      <c r="B4" s="158"/>
      <c r="C4" s="158"/>
      <c r="D4" s="158"/>
      <c r="E4" s="158"/>
      <c r="F4" s="158"/>
    </row>
    <row r="6" spans="1:6" x14ac:dyDescent="0.25">
      <c r="F6" s="23" t="s">
        <v>36</v>
      </c>
    </row>
    <row r="7" spans="1:6" s="3" customFormat="1" ht="30" customHeight="1" x14ac:dyDescent="0.2">
      <c r="A7" s="159" t="s">
        <v>0</v>
      </c>
      <c r="B7" s="160" t="s">
        <v>103</v>
      </c>
      <c r="C7" s="160" t="s">
        <v>104</v>
      </c>
      <c r="D7" s="160" t="s">
        <v>1</v>
      </c>
      <c r="E7" s="160" t="s">
        <v>143</v>
      </c>
      <c r="F7" s="160" t="s">
        <v>4</v>
      </c>
    </row>
    <row r="8" spans="1:6" s="3" customFormat="1" ht="28.5" customHeight="1" x14ac:dyDescent="0.2">
      <c r="A8" s="159"/>
      <c r="B8" s="160"/>
      <c r="C8" s="160"/>
      <c r="D8" s="160"/>
      <c r="E8" s="160"/>
      <c r="F8" s="160"/>
    </row>
    <row r="9" spans="1:6" s="3" customFormat="1" ht="25.5" customHeight="1" x14ac:dyDescent="0.2">
      <c r="A9" s="159"/>
      <c r="B9" s="160"/>
      <c r="C9" s="160"/>
      <c r="D9" s="160"/>
      <c r="E9" s="160"/>
      <c r="F9" s="160"/>
    </row>
    <row r="10" spans="1:6" s="3" customFormat="1" ht="70.5" hidden="1" customHeight="1" x14ac:dyDescent="0.2">
      <c r="A10" s="159"/>
      <c r="B10" s="160"/>
      <c r="C10" s="160"/>
      <c r="D10" s="160"/>
      <c r="E10" s="160"/>
      <c r="F10" s="160"/>
    </row>
    <row r="11" spans="1:6" s="3" customFormat="1" ht="24.75" customHeight="1" x14ac:dyDescent="0.2">
      <c r="A11" s="125"/>
      <c r="B11" s="44" t="s">
        <v>106</v>
      </c>
      <c r="C11" s="44"/>
      <c r="D11" s="125"/>
      <c r="E11" s="10">
        <f>+E12+E18+E30+E34</f>
        <v>32395000000</v>
      </c>
      <c r="F11" s="2"/>
    </row>
    <row r="12" spans="1:6" s="3" customFormat="1" ht="24.75" customHeight="1" x14ac:dyDescent="0.2">
      <c r="A12" s="44" t="s">
        <v>7</v>
      </c>
      <c r="B12" s="30" t="s">
        <v>115</v>
      </c>
      <c r="C12" s="30"/>
      <c r="D12" s="125"/>
      <c r="E12" s="10">
        <f>SUM(E13:E17)</f>
        <v>5537000000</v>
      </c>
      <c r="F12" s="2"/>
    </row>
    <row r="13" spans="1:6" s="6" customFormat="1" ht="63" customHeight="1" x14ac:dyDescent="0.2">
      <c r="A13" s="4">
        <v>1</v>
      </c>
      <c r="B13" s="31" t="s">
        <v>82</v>
      </c>
      <c r="C13" s="31" t="s">
        <v>72</v>
      </c>
      <c r="D13" s="46" t="s">
        <v>78</v>
      </c>
      <c r="E13" s="39">
        <v>874000000</v>
      </c>
      <c r="F13" s="5"/>
    </row>
    <row r="14" spans="1:6" s="6" customFormat="1" ht="75" customHeight="1" x14ac:dyDescent="0.2">
      <c r="A14" s="4">
        <v>2</v>
      </c>
      <c r="B14" s="31" t="s">
        <v>169</v>
      </c>
      <c r="C14" s="31" t="s">
        <v>72</v>
      </c>
      <c r="D14" s="46" t="s">
        <v>78</v>
      </c>
      <c r="E14" s="39">
        <v>240000000</v>
      </c>
      <c r="F14" s="31" t="s">
        <v>173</v>
      </c>
    </row>
    <row r="15" spans="1:6" s="6" customFormat="1" ht="75" customHeight="1" x14ac:dyDescent="0.2">
      <c r="A15" s="4">
        <v>3</v>
      </c>
      <c r="B15" s="31" t="s">
        <v>170</v>
      </c>
      <c r="C15" s="31" t="s">
        <v>72</v>
      </c>
      <c r="D15" s="46" t="s">
        <v>78</v>
      </c>
      <c r="E15" s="39">
        <v>279000000</v>
      </c>
      <c r="F15" s="31" t="s">
        <v>172</v>
      </c>
    </row>
    <row r="16" spans="1:6" s="6" customFormat="1" ht="75" customHeight="1" x14ac:dyDescent="0.2">
      <c r="A16" s="4">
        <v>4</v>
      </c>
      <c r="B16" s="19" t="s">
        <v>165</v>
      </c>
      <c r="C16" s="31" t="s">
        <v>72</v>
      </c>
      <c r="D16" s="46" t="s">
        <v>78</v>
      </c>
      <c r="E16" s="39">
        <v>613000000</v>
      </c>
      <c r="F16" s="19" t="s">
        <v>166</v>
      </c>
    </row>
    <row r="17" spans="1:6" s="6" customFormat="1" ht="75" customHeight="1" x14ac:dyDescent="0.2">
      <c r="A17" s="4">
        <v>5</v>
      </c>
      <c r="B17" s="19" t="s">
        <v>167</v>
      </c>
      <c r="C17" s="31" t="s">
        <v>72</v>
      </c>
      <c r="D17" s="46" t="s">
        <v>78</v>
      </c>
      <c r="E17" s="39">
        <v>3531000000</v>
      </c>
      <c r="F17" s="19" t="s">
        <v>168</v>
      </c>
    </row>
    <row r="18" spans="1:6" s="3" customFormat="1" ht="24.75" customHeight="1" x14ac:dyDescent="0.2">
      <c r="A18" s="126" t="s">
        <v>10</v>
      </c>
      <c r="B18" s="59" t="s">
        <v>117</v>
      </c>
      <c r="C18" s="59"/>
      <c r="D18" s="60"/>
      <c r="E18" s="38">
        <f>SUM(E19:E29)</f>
        <v>24840000000</v>
      </c>
      <c r="F18" s="2"/>
    </row>
    <row r="19" spans="1:6" s="6" customFormat="1" ht="63" customHeight="1" x14ac:dyDescent="0.2">
      <c r="A19" s="4">
        <v>1</v>
      </c>
      <c r="B19" s="32" t="s">
        <v>118</v>
      </c>
      <c r="C19" s="31" t="s">
        <v>72</v>
      </c>
      <c r="D19" s="8" t="s">
        <v>14</v>
      </c>
      <c r="E19" s="39">
        <v>2800000000</v>
      </c>
      <c r="F19" s="5"/>
    </row>
    <row r="20" spans="1:6" s="6" customFormat="1" ht="63" customHeight="1" x14ac:dyDescent="0.2">
      <c r="A20" s="4">
        <v>2</v>
      </c>
      <c r="B20" s="11" t="s">
        <v>13</v>
      </c>
      <c r="C20" s="31" t="s">
        <v>72</v>
      </c>
      <c r="D20" s="8" t="s">
        <v>14</v>
      </c>
      <c r="E20" s="39">
        <v>2550000000</v>
      </c>
      <c r="F20" s="5"/>
    </row>
    <row r="21" spans="1:6" s="6" customFormat="1" ht="63" customHeight="1" x14ac:dyDescent="0.2">
      <c r="A21" s="4">
        <v>3</v>
      </c>
      <c r="B21" s="32" t="s">
        <v>42</v>
      </c>
      <c r="C21" s="31" t="s">
        <v>72</v>
      </c>
      <c r="D21" s="8" t="s">
        <v>14</v>
      </c>
      <c r="E21" s="39">
        <v>2000000000</v>
      </c>
      <c r="F21" s="5"/>
    </row>
    <row r="22" spans="1:6" s="6" customFormat="1" ht="63" customHeight="1" x14ac:dyDescent="0.2">
      <c r="A22" s="4">
        <v>4</v>
      </c>
      <c r="B22" s="32" t="s">
        <v>21</v>
      </c>
      <c r="C22" s="31" t="s">
        <v>72</v>
      </c>
      <c r="D22" s="8" t="s">
        <v>14</v>
      </c>
      <c r="E22" s="39">
        <v>380000000</v>
      </c>
      <c r="F22" s="5"/>
    </row>
    <row r="23" spans="1:6" s="6" customFormat="1" ht="63" customHeight="1" x14ac:dyDescent="0.2">
      <c r="A23" s="4">
        <v>5</v>
      </c>
      <c r="B23" s="40" t="s">
        <v>20</v>
      </c>
      <c r="C23" s="31" t="s">
        <v>72</v>
      </c>
      <c r="D23" s="8" t="s">
        <v>14</v>
      </c>
      <c r="E23" s="39">
        <v>1360000000</v>
      </c>
      <c r="F23" s="5"/>
    </row>
    <row r="24" spans="1:6" s="6" customFormat="1" ht="63" customHeight="1" x14ac:dyDescent="0.2">
      <c r="A24" s="4">
        <v>6</v>
      </c>
      <c r="B24" s="32" t="s">
        <v>186</v>
      </c>
      <c r="C24" s="31" t="s">
        <v>72</v>
      </c>
      <c r="D24" s="8" t="s">
        <v>14</v>
      </c>
      <c r="E24" s="39">
        <v>540000000</v>
      </c>
      <c r="F24" s="5"/>
    </row>
    <row r="25" spans="1:6" s="6" customFormat="1" ht="63" customHeight="1" x14ac:dyDescent="0.2">
      <c r="A25" s="4">
        <v>7</v>
      </c>
      <c r="B25" s="40" t="s">
        <v>46</v>
      </c>
      <c r="C25" s="31" t="s">
        <v>72</v>
      </c>
      <c r="D25" s="8" t="s">
        <v>14</v>
      </c>
      <c r="E25" s="39">
        <v>121000000</v>
      </c>
      <c r="F25" s="5"/>
    </row>
    <row r="26" spans="1:6" s="6" customFormat="1" ht="63" customHeight="1" x14ac:dyDescent="0.2">
      <c r="A26" s="4">
        <v>8</v>
      </c>
      <c r="B26" s="40" t="s">
        <v>43</v>
      </c>
      <c r="C26" s="31" t="s">
        <v>72</v>
      </c>
      <c r="D26" s="8" t="s">
        <v>14</v>
      </c>
      <c r="E26" s="39">
        <v>1289000000</v>
      </c>
      <c r="F26" s="5"/>
    </row>
    <row r="27" spans="1:6" s="6" customFormat="1" ht="63" customHeight="1" x14ac:dyDescent="0.2">
      <c r="A27" s="4">
        <v>9</v>
      </c>
      <c r="B27" s="40" t="s">
        <v>34</v>
      </c>
      <c r="C27" s="31" t="s">
        <v>72</v>
      </c>
      <c r="D27" s="8" t="s">
        <v>14</v>
      </c>
      <c r="E27" s="39">
        <v>3100000000</v>
      </c>
      <c r="F27" s="5"/>
    </row>
    <row r="28" spans="1:6" s="6" customFormat="1" ht="63" customHeight="1" x14ac:dyDescent="0.2">
      <c r="A28" s="4">
        <v>10</v>
      </c>
      <c r="B28" s="40" t="s">
        <v>35</v>
      </c>
      <c r="C28" s="31" t="s">
        <v>72</v>
      </c>
      <c r="D28" s="8" t="s">
        <v>14</v>
      </c>
      <c r="E28" s="39">
        <v>4500000000</v>
      </c>
      <c r="F28" s="5"/>
    </row>
    <row r="29" spans="1:6" s="6" customFormat="1" ht="63" customHeight="1" x14ac:dyDescent="0.2">
      <c r="A29" s="4">
        <v>11</v>
      </c>
      <c r="B29" s="40" t="s">
        <v>119</v>
      </c>
      <c r="C29" s="31" t="s">
        <v>72</v>
      </c>
      <c r="D29" s="8" t="s">
        <v>14</v>
      </c>
      <c r="E29" s="39">
        <v>6200000000</v>
      </c>
      <c r="F29" s="5"/>
    </row>
    <row r="30" spans="1:6" s="6" customFormat="1" ht="63" customHeight="1" x14ac:dyDescent="0.2">
      <c r="A30" s="126" t="s">
        <v>92</v>
      </c>
      <c r="B30" s="125" t="s">
        <v>160</v>
      </c>
      <c r="C30" s="31"/>
      <c r="D30" s="8"/>
      <c r="E30" s="38">
        <f>SUM(E31:E32)</f>
        <v>700000000</v>
      </c>
      <c r="F30" s="5"/>
    </row>
    <row r="31" spans="1:6" s="6" customFormat="1" ht="63" customHeight="1" x14ac:dyDescent="0.2">
      <c r="A31" s="4">
        <v>1</v>
      </c>
      <c r="B31" s="9" t="s">
        <v>154</v>
      </c>
      <c r="C31" s="31" t="s">
        <v>72</v>
      </c>
      <c r="D31" s="8" t="s">
        <v>14</v>
      </c>
      <c r="E31" s="39">
        <v>350000000</v>
      </c>
      <c r="F31" s="5"/>
    </row>
    <row r="32" spans="1:6" s="6" customFormat="1" ht="63" customHeight="1" x14ac:dyDescent="0.2">
      <c r="A32" s="4">
        <v>2</v>
      </c>
      <c r="B32" s="48" t="s">
        <v>155</v>
      </c>
      <c r="C32" s="31" t="s">
        <v>72</v>
      </c>
      <c r="D32" s="8" t="s">
        <v>14</v>
      </c>
      <c r="E32" s="39">
        <v>350000000</v>
      </c>
      <c r="F32" s="5"/>
    </row>
    <row r="33" spans="1:6" s="3" customFormat="1" ht="26.25" customHeight="1" x14ac:dyDescent="0.2">
      <c r="A33" s="126" t="s">
        <v>159</v>
      </c>
      <c r="B33" s="128" t="s">
        <v>102</v>
      </c>
      <c r="C33" s="59"/>
      <c r="D33" s="127"/>
      <c r="E33" s="38">
        <f>+E34</f>
        <v>1318000000</v>
      </c>
      <c r="F33" s="2"/>
    </row>
    <row r="34" spans="1:6" s="6" customFormat="1" ht="63" customHeight="1" x14ac:dyDescent="0.2">
      <c r="A34" s="4">
        <v>1</v>
      </c>
      <c r="B34" s="9" t="s">
        <v>110</v>
      </c>
      <c r="C34" s="31" t="s">
        <v>72</v>
      </c>
      <c r="D34" s="72" t="s">
        <v>185</v>
      </c>
      <c r="E34" s="39">
        <v>1318000000</v>
      </c>
      <c r="F34" s="5"/>
    </row>
  </sheetData>
  <mergeCells count="8">
    <mergeCell ref="E7:E10"/>
    <mergeCell ref="A3:F3"/>
    <mergeCell ref="A4:F4"/>
    <mergeCell ref="A7:A10"/>
    <mergeCell ref="B7:B10"/>
    <mergeCell ref="C7:C10"/>
    <mergeCell ref="D7:D10"/>
    <mergeCell ref="F7:F10"/>
  </mergeCells>
  <printOptions horizontalCentered="1"/>
  <pageMargins left="0.2" right="0.2" top="0.25" bottom="0.25" header="0.3" footer="0.3"/>
  <pageSetup paperSize="9" scale="8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activeCell="H13" sqref="H13"/>
    </sheetView>
  </sheetViews>
  <sheetFormatPr defaultRowHeight="15" x14ac:dyDescent="0.25"/>
  <cols>
    <col min="1" max="1" width="3.42578125" style="1" customWidth="1"/>
    <col min="2" max="2" width="28.28515625" style="1" customWidth="1"/>
    <col min="3" max="3" width="10.85546875" style="1" customWidth="1"/>
    <col min="4" max="4" width="10.140625" style="1" customWidth="1"/>
    <col min="5" max="9" width="15.42578125" style="1" customWidth="1"/>
    <col min="10" max="10" width="45.5703125" style="1" customWidth="1"/>
    <col min="11" max="11" width="9.140625" style="1"/>
    <col min="12" max="12" width="13.42578125" style="1" bestFit="1" customWidth="1"/>
    <col min="13" max="16384" width="9.140625" style="1"/>
  </cols>
  <sheetData>
    <row r="1" spans="1:10" x14ac:dyDescent="0.25">
      <c r="B1" s="148" t="s">
        <v>179</v>
      </c>
      <c r="J1" s="36" t="s">
        <v>174</v>
      </c>
    </row>
    <row r="2" spans="1:10" x14ac:dyDescent="0.25">
      <c r="B2" s="149" t="s">
        <v>180</v>
      </c>
    </row>
    <row r="3" spans="1:10" ht="40.5" customHeight="1" x14ac:dyDescent="0.25">
      <c r="A3" s="162" t="s">
        <v>125</v>
      </c>
      <c r="B3" s="157"/>
      <c r="C3" s="157"/>
      <c r="D3" s="157"/>
      <c r="E3" s="157"/>
      <c r="F3" s="157"/>
      <c r="G3" s="157"/>
      <c r="H3" s="157"/>
      <c r="I3" s="157"/>
      <c r="J3" s="157"/>
    </row>
    <row r="4" spans="1:10" x14ac:dyDescent="0.25">
      <c r="A4" s="158" t="s">
        <v>188</v>
      </c>
      <c r="B4" s="158"/>
      <c r="C4" s="158"/>
      <c r="D4" s="158"/>
      <c r="E4" s="158"/>
      <c r="F4" s="158"/>
      <c r="G4" s="158"/>
      <c r="H4" s="158"/>
      <c r="I4" s="158"/>
      <c r="J4" s="158"/>
    </row>
    <row r="6" spans="1:10" x14ac:dyDescent="0.25">
      <c r="J6" s="23" t="s">
        <v>36</v>
      </c>
    </row>
    <row r="7" spans="1:10" s="3" customFormat="1" ht="30" customHeight="1" x14ac:dyDescent="0.2">
      <c r="A7" s="159" t="s">
        <v>0</v>
      </c>
      <c r="B7" s="160" t="s">
        <v>103</v>
      </c>
      <c r="C7" s="160" t="s">
        <v>104</v>
      </c>
      <c r="D7" s="160" t="s">
        <v>1</v>
      </c>
      <c r="E7" s="160" t="s">
        <v>120</v>
      </c>
      <c r="F7" s="160" t="s">
        <v>121</v>
      </c>
      <c r="G7" s="160" t="s">
        <v>122</v>
      </c>
      <c r="H7" s="160"/>
      <c r="I7" s="160"/>
      <c r="J7" s="160" t="s">
        <v>4</v>
      </c>
    </row>
    <row r="8" spans="1:10" s="3" customFormat="1" ht="28.5" customHeight="1" x14ac:dyDescent="0.2">
      <c r="A8" s="159"/>
      <c r="B8" s="160"/>
      <c r="C8" s="160"/>
      <c r="D8" s="160"/>
      <c r="E8" s="160"/>
      <c r="F8" s="160"/>
      <c r="G8" s="160" t="s">
        <v>106</v>
      </c>
      <c r="H8" s="160" t="s">
        <v>2</v>
      </c>
      <c r="I8" s="160"/>
      <c r="J8" s="160"/>
    </row>
    <row r="9" spans="1:10" s="3" customFormat="1" ht="33.75" customHeight="1" x14ac:dyDescent="0.2">
      <c r="A9" s="159"/>
      <c r="B9" s="160"/>
      <c r="C9" s="160"/>
      <c r="D9" s="160"/>
      <c r="E9" s="160"/>
      <c r="F9" s="160"/>
      <c r="G9" s="160"/>
      <c r="H9" s="163" t="s">
        <v>123</v>
      </c>
      <c r="I9" s="163" t="s">
        <v>143</v>
      </c>
      <c r="J9" s="160"/>
    </row>
    <row r="10" spans="1:10" s="3" customFormat="1" ht="33" customHeight="1" x14ac:dyDescent="0.2">
      <c r="A10" s="159"/>
      <c r="B10" s="160"/>
      <c r="C10" s="160"/>
      <c r="D10" s="160"/>
      <c r="E10" s="160"/>
      <c r="F10" s="160"/>
      <c r="G10" s="160"/>
      <c r="H10" s="164"/>
      <c r="I10" s="164"/>
      <c r="J10" s="160"/>
    </row>
    <row r="11" spans="1:10" s="108" customFormat="1" ht="24.75" customHeight="1" x14ac:dyDescent="0.2">
      <c r="A11" s="61"/>
      <c r="B11" s="62" t="s">
        <v>6</v>
      </c>
      <c r="C11" s="63"/>
      <c r="D11" s="61"/>
      <c r="E11" s="64">
        <f t="shared" ref="E11:H11" si="0">+E12+E27+E33</f>
        <v>248312080850</v>
      </c>
      <c r="F11" s="64">
        <f t="shared" si="0"/>
        <v>41657000000</v>
      </c>
      <c r="G11" s="64">
        <f t="shared" si="0"/>
        <v>34363282815</v>
      </c>
      <c r="H11" s="64">
        <f t="shared" si="0"/>
        <v>1968282815</v>
      </c>
      <c r="I11" s="64">
        <f>+I12+I27+I33</f>
        <v>32395000000</v>
      </c>
      <c r="J11" s="61"/>
    </row>
    <row r="12" spans="1:10" s="108" customFormat="1" ht="60" customHeight="1" x14ac:dyDescent="0.2">
      <c r="A12" s="62" t="s">
        <v>7</v>
      </c>
      <c r="B12" s="129" t="s">
        <v>144</v>
      </c>
      <c r="C12" s="65"/>
      <c r="D12" s="61"/>
      <c r="E12" s="64">
        <f>SUM(E13:E26)</f>
        <v>103982287956</v>
      </c>
      <c r="F12" s="64">
        <f t="shared" ref="F12:I12" si="1">SUM(F13:F26)</f>
        <v>38557000000</v>
      </c>
      <c r="G12" s="64">
        <f t="shared" si="1"/>
        <v>15719282815</v>
      </c>
      <c r="H12" s="64">
        <f t="shared" si="1"/>
        <v>1968282815</v>
      </c>
      <c r="I12" s="64">
        <f t="shared" si="1"/>
        <v>13751000000</v>
      </c>
      <c r="J12" s="61"/>
    </row>
    <row r="13" spans="1:10" s="84" customFormat="1" ht="63" customHeight="1" x14ac:dyDescent="0.2">
      <c r="A13" s="66">
        <v>1</v>
      </c>
      <c r="B13" s="12" t="s">
        <v>82</v>
      </c>
      <c r="C13" s="12" t="s">
        <v>72</v>
      </c>
      <c r="D13" s="67" t="s">
        <v>78</v>
      </c>
      <c r="E13" s="68">
        <v>14638000000</v>
      </c>
      <c r="F13" s="68">
        <v>7300000000</v>
      </c>
      <c r="G13" s="68">
        <f>SUM(H13:I13)</f>
        <v>1168126309</v>
      </c>
      <c r="H13" s="68">
        <v>294126309</v>
      </c>
      <c r="I13" s="68">
        <v>874000000</v>
      </c>
      <c r="J13" s="70"/>
    </row>
    <row r="14" spans="1:10" s="84" customFormat="1" ht="63" customHeight="1" x14ac:dyDescent="0.2">
      <c r="A14" s="66">
        <v>2</v>
      </c>
      <c r="B14" s="12" t="s">
        <v>169</v>
      </c>
      <c r="C14" s="12" t="s">
        <v>72</v>
      </c>
      <c r="D14" s="67" t="s">
        <v>78</v>
      </c>
      <c r="E14" s="68">
        <v>7001350646</v>
      </c>
      <c r="F14" s="68">
        <v>1417000000</v>
      </c>
      <c r="G14" s="68">
        <f t="shared" ref="G14:G35" si="2">SUM(H14:I14)</f>
        <v>240000000</v>
      </c>
      <c r="H14" s="68"/>
      <c r="I14" s="68">
        <v>240000000</v>
      </c>
      <c r="J14" s="12" t="s">
        <v>173</v>
      </c>
    </row>
    <row r="15" spans="1:10" s="84" customFormat="1" ht="63" customHeight="1" x14ac:dyDescent="0.2">
      <c r="A15" s="66">
        <v>3</v>
      </c>
      <c r="B15" s="12" t="s">
        <v>170</v>
      </c>
      <c r="C15" s="12" t="s">
        <v>72</v>
      </c>
      <c r="D15" s="67" t="s">
        <v>78</v>
      </c>
      <c r="E15" s="68">
        <v>4661967208</v>
      </c>
      <c r="F15" s="68">
        <v>2300000000</v>
      </c>
      <c r="G15" s="68">
        <f t="shared" si="2"/>
        <v>279000000</v>
      </c>
      <c r="H15" s="68"/>
      <c r="I15" s="68">
        <v>279000000</v>
      </c>
      <c r="J15" s="12" t="s">
        <v>172</v>
      </c>
    </row>
    <row r="16" spans="1:10" s="84" customFormat="1" ht="63" customHeight="1" x14ac:dyDescent="0.2">
      <c r="A16" s="66">
        <v>4</v>
      </c>
      <c r="B16" s="12" t="s">
        <v>183</v>
      </c>
      <c r="C16" s="12" t="s">
        <v>72</v>
      </c>
      <c r="D16" s="72" t="s">
        <v>14</v>
      </c>
      <c r="E16" s="68">
        <v>787442798</v>
      </c>
      <c r="F16" s="68">
        <v>100000000</v>
      </c>
      <c r="G16" s="68">
        <f t="shared" si="2"/>
        <v>2175448</v>
      </c>
      <c r="H16" s="68">
        <v>2175448</v>
      </c>
      <c r="I16" s="68"/>
      <c r="J16" s="70"/>
    </row>
    <row r="17" spans="1:10" s="84" customFormat="1" ht="63" customHeight="1" x14ac:dyDescent="0.2">
      <c r="A17" s="66">
        <v>5</v>
      </c>
      <c r="B17" s="12" t="s">
        <v>116</v>
      </c>
      <c r="C17" s="12" t="s">
        <v>72</v>
      </c>
      <c r="D17" s="72" t="s">
        <v>14</v>
      </c>
      <c r="E17" s="68">
        <v>1829545213</v>
      </c>
      <c r="F17" s="68">
        <v>967000000</v>
      </c>
      <c r="G17" s="68">
        <f t="shared" si="2"/>
        <v>10793900</v>
      </c>
      <c r="H17" s="68">
        <v>10793900</v>
      </c>
      <c r="I17" s="68"/>
      <c r="J17" s="70"/>
    </row>
    <row r="18" spans="1:10" s="84" customFormat="1" ht="63" customHeight="1" x14ac:dyDescent="0.2">
      <c r="A18" s="66">
        <v>6</v>
      </c>
      <c r="B18" s="71" t="s">
        <v>118</v>
      </c>
      <c r="C18" s="12" t="s">
        <v>72</v>
      </c>
      <c r="D18" s="72" t="s">
        <v>14</v>
      </c>
      <c r="E18" s="68">
        <v>4619161888</v>
      </c>
      <c r="F18" s="68">
        <v>1400000000</v>
      </c>
      <c r="G18" s="68">
        <f t="shared" si="2"/>
        <v>2800000000</v>
      </c>
      <c r="H18" s="68"/>
      <c r="I18" s="68">
        <v>2800000000</v>
      </c>
      <c r="J18" s="70"/>
    </row>
    <row r="19" spans="1:10" s="84" customFormat="1" ht="63" customHeight="1" x14ac:dyDescent="0.2">
      <c r="A19" s="66">
        <v>7</v>
      </c>
      <c r="B19" s="102" t="s">
        <v>13</v>
      </c>
      <c r="C19" s="12" t="s">
        <v>72</v>
      </c>
      <c r="D19" s="72" t="s">
        <v>14</v>
      </c>
      <c r="E19" s="68">
        <v>19890239000</v>
      </c>
      <c r="F19" s="68">
        <v>6941000000</v>
      </c>
      <c r="G19" s="68">
        <f t="shared" si="2"/>
        <v>2550000000</v>
      </c>
      <c r="H19" s="68"/>
      <c r="I19" s="68">
        <v>2550000000</v>
      </c>
      <c r="J19" s="70"/>
    </row>
    <row r="20" spans="1:10" s="84" customFormat="1" ht="63" customHeight="1" x14ac:dyDescent="0.2">
      <c r="A20" s="66">
        <v>8</v>
      </c>
      <c r="B20" s="71" t="s">
        <v>42</v>
      </c>
      <c r="C20" s="12" t="s">
        <v>72</v>
      </c>
      <c r="D20" s="72" t="s">
        <v>14</v>
      </c>
      <c r="E20" s="68">
        <v>8901000000</v>
      </c>
      <c r="F20" s="68">
        <v>2687000000</v>
      </c>
      <c r="G20" s="68">
        <f t="shared" si="2"/>
        <v>2000000000</v>
      </c>
      <c r="H20" s="68"/>
      <c r="I20" s="68">
        <v>2000000000</v>
      </c>
      <c r="J20" s="70"/>
    </row>
    <row r="21" spans="1:10" s="84" customFormat="1" ht="63" customHeight="1" x14ac:dyDescent="0.2">
      <c r="A21" s="66">
        <v>9</v>
      </c>
      <c r="B21" s="71" t="s">
        <v>21</v>
      </c>
      <c r="C21" s="12" t="s">
        <v>72</v>
      </c>
      <c r="D21" s="72" t="s">
        <v>14</v>
      </c>
      <c r="E21" s="68">
        <v>6877200823</v>
      </c>
      <c r="F21" s="68">
        <v>3024000000</v>
      </c>
      <c r="G21" s="68">
        <f t="shared" si="2"/>
        <v>380000000</v>
      </c>
      <c r="H21" s="68"/>
      <c r="I21" s="68">
        <v>380000000</v>
      </c>
      <c r="J21" s="70"/>
    </row>
    <row r="22" spans="1:10" s="84" customFormat="1" ht="63" customHeight="1" x14ac:dyDescent="0.2">
      <c r="A22" s="66">
        <v>10</v>
      </c>
      <c r="B22" s="76" t="s">
        <v>20</v>
      </c>
      <c r="C22" s="12" t="s">
        <v>72</v>
      </c>
      <c r="D22" s="72" t="s">
        <v>14</v>
      </c>
      <c r="E22" s="68">
        <v>11856194126</v>
      </c>
      <c r="F22" s="68">
        <v>5389000000</v>
      </c>
      <c r="G22" s="68">
        <f t="shared" si="2"/>
        <v>1360000000</v>
      </c>
      <c r="H22" s="68"/>
      <c r="I22" s="68">
        <v>1360000000</v>
      </c>
      <c r="J22" s="70"/>
    </row>
    <row r="23" spans="1:10" s="84" customFormat="1" ht="63" customHeight="1" x14ac:dyDescent="0.2">
      <c r="A23" s="66">
        <v>11</v>
      </c>
      <c r="B23" s="71" t="s">
        <v>45</v>
      </c>
      <c r="C23" s="12" t="s">
        <v>72</v>
      </c>
      <c r="D23" s="72" t="s">
        <v>14</v>
      </c>
      <c r="E23" s="68">
        <v>2671548595</v>
      </c>
      <c r="F23" s="68">
        <v>823000000</v>
      </c>
      <c r="G23" s="68">
        <f t="shared" si="2"/>
        <v>540000000</v>
      </c>
      <c r="H23" s="68"/>
      <c r="I23" s="68">
        <v>540000000</v>
      </c>
      <c r="J23" s="70"/>
    </row>
    <row r="24" spans="1:10" s="84" customFormat="1" ht="63" customHeight="1" x14ac:dyDescent="0.2">
      <c r="A24" s="66">
        <v>12</v>
      </c>
      <c r="B24" s="76" t="s">
        <v>46</v>
      </c>
      <c r="C24" s="12" t="s">
        <v>72</v>
      </c>
      <c r="D24" s="72" t="s">
        <v>14</v>
      </c>
      <c r="E24" s="68">
        <v>6737568920</v>
      </c>
      <c r="F24" s="68">
        <v>2000000000</v>
      </c>
      <c r="G24" s="68">
        <f t="shared" si="2"/>
        <v>1699402598</v>
      </c>
      <c r="H24" s="68">
        <v>1578402598</v>
      </c>
      <c r="I24" s="68">
        <v>121000000</v>
      </c>
      <c r="J24" s="70"/>
    </row>
    <row r="25" spans="1:10" s="84" customFormat="1" ht="63" customHeight="1" x14ac:dyDescent="0.2">
      <c r="A25" s="66">
        <v>13</v>
      </c>
      <c r="B25" s="76" t="s">
        <v>43</v>
      </c>
      <c r="C25" s="12" t="s">
        <v>72</v>
      </c>
      <c r="D25" s="72" t="s">
        <v>14</v>
      </c>
      <c r="E25" s="68">
        <v>5695090219</v>
      </c>
      <c r="F25" s="68">
        <v>1709000000</v>
      </c>
      <c r="G25" s="68">
        <f t="shared" si="2"/>
        <v>1289000000</v>
      </c>
      <c r="H25" s="68"/>
      <c r="I25" s="68">
        <v>1289000000</v>
      </c>
      <c r="J25" s="70"/>
    </row>
    <row r="26" spans="1:10" s="84" customFormat="1" ht="63" customHeight="1" x14ac:dyDescent="0.2">
      <c r="A26" s="66">
        <v>14</v>
      </c>
      <c r="B26" s="77" t="s">
        <v>110</v>
      </c>
      <c r="C26" s="12" t="s">
        <v>72</v>
      </c>
      <c r="D26" s="72" t="s">
        <v>185</v>
      </c>
      <c r="E26" s="68">
        <v>7815978520</v>
      </c>
      <c r="F26" s="68">
        <v>2500000000</v>
      </c>
      <c r="G26" s="68">
        <f t="shared" si="2"/>
        <v>1400784560</v>
      </c>
      <c r="H26" s="68">
        <v>82784560</v>
      </c>
      <c r="I26" s="68">
        <v>1318000000</v>
      </c>
      <c r="J26" s="70"/>
    </row>
    <row r="27" spans="1:10" s="108" customFormat="1" ht="56.25" customHeight="1" x14ac:dyDescent="0.2">
      <c r="A27" s="62" t="s">
        <v>10</v>
      </c>
      <c r="B27" s="28" t="s">
        <v>187</v>
      </c>
      <c r="C27" s="28"/>
      <c r="D27" s="106"/>
      <c r="E27" s="130">
        <f t="shared" ref="E27:F27" si="3">SUM(E28:E32)</f>
        <v>82122451894</v>
      </c>
      <c r="F27" s="130">
        <f t="shared" si="3"/>
        <v>3100000000</v>
      </c>
      <c r="G27" s="130">
        <f>SUM(G28:G32)</f>
        <v>17944000000</v>
      </c>
      <c r="H27" s="130">
        <f t="shared" ref="H27" si="4">SUM(H28:H32)</f>
        <v>0</v>
      </c>
      <c r="I27" s="130">
        <f>SUM(I28:I32)</f>
        <v>17944000000</v>
      </c>
      <c r="J27" s="61"/>
    </row>
    <row r="28" spans="1:10" s="84" customFormat="1" ht="63" customHeight="1" x14ac:dyDescent="0.2">
      <c r="A28" s="66">
        <v>1</v>
      </c>
      <c r="B28" s="73" t="s">
        <v>165</v>
      </c>
      <c r="C28" s="12" t="s">
        <v>72</v>
      </c>
      <c r="D28" s="67" t="s">
        <v>78</v>
      </c>
      <c r="E28" s="68">
        <v>3361833074</v>
      </c>
      <c r="F28" s="68">
        <v>183000000</v>
      </c>
      <c r="G28" s="68">
        <f t="shared" si="2"/>
        <v>613000000</v>
      </c>
      <c r="H28" s="68"/>
      <c r="I28" s="68">
        <v>613000000</v>
      </c>
      <c r="J28" s="73" t="s">
        <v>166</v>
      </c>
    </row>
    <row r="29" spans="1:10" s="84" customFormat="1" ht="63" customHeight="1" x14ac:dyDescent="0.2">
      <c r="A29" s="66">
        <v>2</v>
      </c>
      <c r="B29" s="73" t="s">
        <v>167</v>
      </c>
      <c r="C29" s="12" t="s">
        <v>72</v>
      </c>
      <c r="D29" s="67" t="s">
        <v>78</v>
      </c>
      <c r="E29" s="68">
        <f>+'Phu luc so 01'!E12</f>
        <v>19894699980</v>
      </c>
      <c r="F29" s="68">
        <v>717000000</v>
      </c>
      <c r="G29" s="68">
        <f t="shared" si="2"/>
        <v>3531000000</v>
      </c>
      <c r="H29" s="68"/>
      <c r="I29" s="68">
        <v>3531000000</v>
      </c>
      <c r="J29" s="73" t="s">
        <v>168</v>
      </c>
    </row>
    <row r="30" spans="1:10" s="84" customFormat="1" ht="63" customHeight="1" x14ac:dyDescent="0.2">
      <c r="A30" s="66">
        <v>3</v>
      </c>
      <c r="B30" s="71" t="s">
        <v>34</v>
      </c>
      <c r="C30" s="12" t="s">
        <v>72</v>
      </c>
      <c r="D30" s="72" t="s">
        <v>14</v>
      </c>
      <c r="E30" s="68">
        <v>13887190693</v>
      </c>
      <c r="F30" s="68">
        <v>600000000</v>
      </c>
      <c r="G30" s="68">
        <f t="shared" si="2"/>
        <v>3100000000</v>
      </c>
      <c r="H30" s="68"/>
      <c r="I30" s="68">
        <v>3100000000</v>
      </c>
      <c r="J30" s="70"/>
    </row>
    <row r="31" spans="1:10" s="84" customFormat="1" ht="63" customHeight="1" x14ac:dyDescent="0.2">
      <c r="A31" s="66">
        <v>4</v>
      </c>
      <c r="B31" s="71" t="s">
        <v>35</v>
      </c>
      <c r="C31" s="12" t="s">
        <v>72</v>
      </c>
      <c r="D31" s="72" t="s">
        <v>14</v>
      </c>
      <c r="E31" s="68">
        <v>19195473507</v>
      </c>
      <c r="F31" s="68">
        <v>700000000</v>
      </c>
      <c r="G31" s="68">
        <f t="shared" si="2"/>
        <v>4500000000</v>
      </c>
      <c r="H31" s="68"/>
      <c r="I31" s="68">
        <v>4500000000</v>
      </c>
      <c r="J31" s="70"/>
    </row>
    <row r="32" spans="1:10" s="84" customFormat="1" ht="63" customHeight="1" x14ac:dyDescent="0.2">
      <c r="A32" s="66">
        <v>5</v>
      </c>
      <c r="B32" s="71" t="s">
        <v>124</v>
      </c>
      <c r="C32" s="12" t="s">
        <v>72</v>
      </c>
      <c r="D32" s="72" t="s">
        <v>14</v>
      </c>
      <c r="E32" s="68">
        <v>25783254640</v>
      </c>
      <c r="F32" s="68">
        <v>900000000</v>
      </c>
      <c r="G32" s="68">
        <f t="shared" si="2"/>
        <v>6200000000</v>
      </c>
      <c r="H32" s="68"/>
      <c r="I32" s="68">
        <v>6200000000</v>
      </c>
      <c r="J32" s="70"/>
    </row>
    <row r="33" spans="1:10" s="84" customFormat="1" ht="29.25" customHeight="1" x14ac:dyDescent="0.2">
      <c r="A33" s="62" t="s">
        <v>92</v>
      </c>
      <c r="B33" s="129" t="s">
        <v>137</v>
      </c>
      <c r="C33" s="70"/>
      <c r="D33" s="70"/>
      <c r="E33" s="64">
        <f t="shared" ref="E33:F33" si="5">SUM(E34:E35)</f>
        <v>62207341000</v>
      </c>
      <c r="F33" s="64">
        <f t="shared" si="5"/>
        <v>0</v>
      </c>
      <c r="G33" s="64">
        <f>SUM(G34:G35)</f>
        <v>700000000</v>
      </c>
      <c r="H33" s="64">
        <f t="shared" ref="H33:I33" si="6">SUM(H34:H35)</f>
        <v>0</v>
      </c>
      <c r="I33" s="64">
        <f t="shared" si="6"/>
        <v>700000000</v>
      </c>
      <c r="J33" s="70"/>
    </row>
    <row r="34" spans="1:10" s="84" customFormat="1" ht="36" x14ac:dyDescent="0.2">
      <c r="A34" s="66">
        <v>1</v>
      </c>
      <c r="B34" s="77" t="s">
        <v>154</v>
      </c>
      <c r="C34" s="12" t="s">
        <v>72</v>
      </c>
      <c r="D34" s="72" t="s">
        <v>14</v>
      </c>
      <c r="E34" s="112">
        <v>36626682000</v>
      </c>
      <c r="F34" s="70"/>
      <c r="G34" s="68">
        <f t="shared" si="2"/>
        <v>350000000</v>
      </c>
      <c r="H34" s="70"/>
      <c r="I34" s="68">
        <v>350000000</v>
      </c>
      <c r="J34" s="70"/>
    </row>
    <row r="35" spans="1:10" s="84" customFormat="1" ht="36" x14ac:dyDescent="0.2">
      <c r="A35" s="66">
        <v>2</v>
      </c>
      <c r="B35" s="124" t="s">
        <v>155</v>
      </c>
      <c r="C35" s="12" t="s">
        <v>72</v>
      </c>
      <c r="D35" s="72" t="s">
        <v>14</v>
      </c>
      <c r="E35" s="112">
        <v>25580659000</v>
      </c>
      <c r="F35" s="70"/>
      <c r="G35" s="68">
        <f t="shared" si="2"/>
        <v>350000000</v>
      </c>
      <c r="H35" s="70"/>
      <c r="I35" s="68">
        <v>350000000</v>
      </c>
      <c r="J35" s="70"/>
    </row>
  </sheetData>
  <mergeCells count="14">
    <mergeCell ref="A3:J3"/>
    <mergeCell ref="A4:J4"/>
    <mergeCell ref="A7:A10"/>
    <mergeCell ref="B7:B10"/>
    <mergeCell ref="C7:C10"/>
    <mergeCell ref="D7:D10"/>
    <mergeCell ref="J7:J10"/>
    <mergeCell ref="E7:E10"/>
    <mergeCell ref="F7:F10"/>
    <mergeCell ref="G7:I7"/>
    <mergeCell ref="H8:I8"/>
    <mergeCell ref="G8:G10"/>
    <mergeCell ref="H9:H10"/>
    <mergeCell ref="I9:I10"/>
  </mergeCells>
  <printOptions horizontalCentered="1"/>
  <pageMargins left="0.2" right="0.2" top="0.25" bottom="0.25" header="0.3" footer="0.3"/>
  <pageSetup paperSize="9" scale="8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selection activeCell="A4" sqref="A4:N4"/>
    </sheetView>
  </sheetViews>
  <sheetFormatPr defaultRowHeight="15" x14ac:dyDescent="0.25"/>
  <cols>
    <col min="1" max="1" width="3.42578125" style="1" customWidth="1"/>
    <col min="2" max="2" width="28.28515625" style="1" customWidth="1"/>
    <col min="3" max="3" width="10.85546875" style="41" customWidth="1"/>
    <col min="4" max="4" width="10.140625" style="1" customWidth="1"/>
    <col min="5" max="5" width="14.5703125" style="1" customWidth="1"/>
    <col min="6" max="6" width="6.5703125" style="1" customWidth="1"/>
    <col min="7" max="7" width="6.7109375" style="1" customWidth="1"/>
    <col min="8" max="8" width="7.140625" style="1" customWidth="1"/>
    <col min="9" max="9" width="15" style="1" customWidth="1"/>
    <col min="10" max="10" width="15.140625" style="1" customWidth="1"/>
    <col min="11" max="11" width="14.42578125" style="1" customWidth="1"/>
    <col min="12" max="12" width="13.85546875" style="1" customWidth="1"/>
    <col min="13" max="13" width="15" style="34" customWidth="1"/>
    <col min="14" max="14" width="33.7109375" style="1" customWidth="1"/>
    <col min="15" max="16384" width="9.140625" style="1"/>
  </cols>
  <sheetData>
    <row r="1" spans="1:14" x14ac:dyDescent="0.25">
      <c r="B1" s="148" t="s">
        <v>179</v>
      </c>
      <c r="C1" s="147"/>
      <c r="N1" s="36" t="s">
        <v>175</v>
      </c>
    </row>
    <row r="2" spans="1:14" x14ac:dyDescent="0.25">
      <c r="B2" s="149" t="s">
        <v>180</v>
      </c>
      <c r="C2" s="147"/>
    </row>
    <row r="3" spans="1:14" x14ac:dyDescent="0.25">
      <c r="A3" s="162" t="s">
        <v>127</v>
      </c>
      <c r="B3" s="157"/>
      <c r="C3" s="157"/>
      <c r="D3" s="157"/>
      <c r="E3" s="157"/>
      <c r="F3" s="157"/>
      <c r="G3" s="157"/>
      <c r="H3" s="157"/>
      <c r="I3" s="157"/>
      <c r="J3" s="157"/>
      <c r="K3" s="157"/>
      <c r="L3" s="157"/>
      <c r="M3" s="157"/>
      <c r="N3" s="157"/>
    </row>
    <row r="4" spans="1:14" x14ac:dyDescent="0.25">
      <c r="A4" s="158" t="s">
        <v>188</v>
      </c>
      <c r="B4" s="158"/>
      <c r="C4" s="158"/>
      <c r="D4" s="158"/>
      <c r="E4" s="158"/>
      <c r="F4" s="158"/>
      <c r="G4" s="158"/>
      <c r="H4" s="158"/>
      <c r="I4" s="158"/>
      <c r="J4" s="158"/>
      <c r="K4" s="158"/>
      <c r="L4" s="158"/>
      <c r="M4" s="158"/>
      <c r="N4" s="158"/>
    </row>
    <row r="6" spans="1:14" x14ac:dyDescent="0.25">
      <c r="N6" s="23" t="s">
        <v>129</v>
      </c>
    </row>
    <row r="7" spans="1:14" s="3" customFormat="1" ht="30" customHeight="1" x14ac:dyDescent="0.2">
      <c r="A7" s="159" t="s">
        <v>0</v>
      </c>
      <c r="B7" s="160" t="s">
        <v>103</v>
      </c>
      <c r="C7" s="160" t="s">
        <v>104</v>
      </c>
      <c r="D7" s="160" t="s">
        <v>1</v>
      </c>
      <c r="E7" s="160" t="s">
        <v>120</v>
      </c>
      <c r="F7" s="160"/>
      <c r="G7" s="160" t="s">
        <v>132</v>
      </c>
      <c r="H7" s="160" t="s">
        <v>133</v>
      </c>
      <c r="I7" s="160" t="s">
        <v>134</v>
      </c>
      <c r="J7" s="160"/>
      <c r="K7" s="160"/>
      <c r="L7" s="160"/>
      <c r="M7" s="160"/>
      <c r="N7" s="160" t="s">
        <v>4</v>
      </c>
    </row>
    <row r="8" spans="1:14" s="3" customFormat="1" ht="28.5" customHeight="1" x14ac:dyDescent="0.2">
      <c r="A8" s="159"/>
      <c r="B8" s="160"/>
      <c r="C8" s="160"/>
      <c r="D8" s="160"/>
      <c r="E8" s="160" t="s">
        <v>106</v>
      </c>
      <c r="F8" s="8" t="s">
        <v>2</v>
      </c>
      <c r="G8" s="160"/>
      <c r="H8" s="160"/>
      <c r="I8" s="160" t="s">
        <v>106</v>
      </c>
      <c r="J8" s="160" t="s">
        <v>2</v>
      </c>
      <c r="K8" s="160"/>
      <c r="L8" s="160"/>
      <c r="M8" s="160"/>
      <c r="N8" s="160"/>
    </row>
    <row r="9" spans="1:14" s="3" customFormat="1" ht="33.75" customHeight="1" x14ac:dyDescent="0.2">
      <c r="A9" s="159"/>
      <c r="B9" s="160"/>
      <c r="C9" s="160"/>
      <c r="D9" s="160"/>
      <c r="E9" s="160"/>
      <c r="F9" s="8" t="s">
        <v>131</v>
      </c>
      <c r="G9" s="160"/>
      <c r="H9" s="160"/>
      <c r="I9" s="160"/>
      <c r="J9" s="160" t="s">
        <v>135</v>
      </c>
      <c r="K9" s="160" t="s">
        <v>136</v>
      </c>
      <c r="L9" s="160" t="s">
        <v>108</v>
      </c>
      <c r="M9" s="165" t="s">
        <v>142</v>
      </c>
      <c r="N9" s="160"/>
    </row>
    <row r="10" spans="1:14" s="3" customFormat="1" ht="30.75" customHeight="1" x14ac:dyDescent="0.2">
      <c r="A10" s="159"/>
      <c r="B10" s="160"/>
      <c r="C10" s="160"/>
      <c r="D10" s="160"/>
      <c r="E10" s="160"/>
      <c r="F10" s="37"/>
      <c r="G10" s="160"/>
      <c r="H10" s="160"/>
      <c r="I10" s="160"/>
      <c r="J10" s="160"/>
      <c r="K10" s="160"/>
      <c r="L10" s="160"/>
      <c r="M10" s="165"/>
      <c r="N10" s="160"/>
    </row>
    <row r="11" spans="1:14" s="3" customFormat="1" ht="24.75" customHeight="1" x14ac:dyDescent="0.2">
      <c r="A11" s="2"/>
      <c r="B11" s="24" t="s">
        <v>6</v>
      </c>
      <c r="C11" s="29"/>
      <c r="D11" s="2"/>
      <c r="E11" s="7">
        <f t="shared" ref="E11:M11" si="0">+E12+E13+E46</f>
        <v>318716675499</v>
      </c>
      <c r="F11" s="7">
        <f t="shared" si="0"/>
        <v>0</v>
      </c>
      <c r="G11" s="7">
        <f t="shared" si="0"/>
        <v>0</v>
      </c>
      <c r="H11" s="7">
        <f t="shared" si="0"/>
        <v>0</v>
      </c>
      <c r="I11" s="7">
        <f t="shared" si="0"/>
        <v>136151000000</v>
      </c>
      <c r="J11" s="7">
        <f t="shared" si="0"/>
        <v>24689000000</v>
      </c>
      <c r="K11" s="7">
        <f t="shared" si="0"/>
        <v>16667000000</v>
      </c>
      <c r="L11" s="7">
        <f t="shared" si="0"/>
        <v>62400000000</v>
      </c>
      <c r="M11" s="35">
        <f t="shared" si="0"/>
        <v>32395000000</v>
      </c>
      <c r="N11" s="2"/>
    </row>
    <row r="12" spans="1:14" s="3" customFormat="1" ht="41.25" customHeight="1" x14ac:dyDescent="0.2">
      <c r="A12" s="62" t="s">
        <v>11</v>
      </c>
      <c r="B12" s="129" t="s">
        <v>130</v>
      </c>
      <c r="C12" s="63"/>
      <c r="D12" s="61"/>
      <c r="E12" s="61"/>
      <c r="F12" s="64"/>
      <c r="G12" s="64"/>
      <c r="H12" s="64"/>
      <c r="I12" s="64">
        <f>SUM(J12:M12)</f>
        <v>800000000</v>
      </c>
      <c r="J12" s="64">
        <v>800000000</v>
      </c>
      <c r="K12" s="64"/>
      <c r="L12" s="64"/>
      <c r="M12" s="131"/>
      <c r="N12" s="61"/>
    </row>
    <row r="13" spans="1:14" s="3" customFormat="1" ht="24.75" customHeight="1" x14ac:dyDescent="0.2">
      <c r="A13" s="62" t="s">
        <v>12</v>
      </c>
      <c r="B13" s="129" t="s">
        <v>181</v>
      </c>
      <c r="C13" s="63"/>
      <c r="D13" s="61"/>
      <c r="E13" s="130">
        <f t="shared" ref="E13:M13" si="1">+E14+E22+E43</f>
        <v>227826869499</v>
      </c>
      <c r="F13" s="130">
        <f t="shared" si="1"/>
        <v>0</v>
      </c>
      <c r="G13" s="130">
        <f t="shared" si="1"/>
        <v>0</v>
      </c>
      <c r="H13" s="130">
        <f t="shared" si="1"/>
        <v>0</v>
      </c>
      <c r="I13" s="130">
        <f t="shared" si="1"/>
        <v>133751000000</v>
      </c>
      <c r="J13" s="130">
        <f t="shared" si="1"/>
        <v>23889000000</v>
      </c>
      <c r="K13" s="130">
        <f t="shared" si="1"/>
        <v>16667000000</v>
      </c>
      <c r="L13" s="130">
        <f t="shared" si="1"/>
        <v>61500000000</v>
      </c>
      <c r="M13" s="130">
        <f t="shared" si="1"/>
        <v>31695000000</v>
      </c>
      <c r="N13" s="61"/>
    </row>
    <row r="14" spans="1:14" s="3" customFormat="1" ht="24.75" customHeight="1" x14ac:dyDescent="0.2">
      <c r="A14" s="62" t="s">
        <v>86</v>
      </c>
      <c r="B14" s="129" t="s">
        <v>8</v>
      </c>
      <c r="C14" s="63"/>
      <c r="D14" s="61"/>
      <c r="E14" s="130">
        <f t="shared" ref="E14:L14" si="2">SUM(E15:E21)</f>
        <v>57964925551</v>
      </c>
      <c r="F14" s="130">
        <f t="shared" si="2"/>
        <v>0</v>
      </c>
      <c r="G14" s="130">
        <f t="shared" si="2"/>
        <v>0</v>
      </c>
      <c r="H14" s="130">
        <f t="shared" si="2"/>
        <v>0</v>
      </c>
      <c r="I14" s="130">
        <f t="shared" si="2"/>
        <v>37058000000</v>
      </c>
      <c r="J14" s="130">
        <f t="shared" si="2"/>
        <v>0</v>
      </c>
      <c r="K14" s="130">
        <f t="shared" si="2"/>
        <v>16667000000</v>
      </c>
      <c r="L14" s="130">
        <f t="shared" si="2"/>
        <v>14854000000</v>
      </c>
      <c r="M14" s="130">
        <f>SUM(M15:M21)</f>
        <v>5537000000</v>
      </c>
      <c r="N14" s="61"/>
    </row>
    <row r="15" spans="1:14" s="6" customFormat="1" ht="70.5" customHeight="1" x14ac:dyDescent="0.2">
      <c r="A15" s="66">
        <v>1</v>
      </c>
      <c r="B15" s="12" t="s">
        <v>169</v>
      </c>
      <c r="C15" s="104" t="s">
        <v>72</v>
      </c>
      <c r="D15" s="104" t="s">
        <v>78</v>
      </c>
      <c r="E15" s="68">
        <v>7001350646</v>
      </c>
      <c r="F15" s="112"/>
      <c r="G15" s="112"/>
      <c r="H15" s="112"/>
      <c r="I15" s="112">
        <f t="shared" ref="I15:I51" si="3">SUM(J15:M15)</f>
        <v>6057000000</v>
      </c>
      <c r="J15" s="112"/>
      <c r="K15" s="112">
        <v>4400000000</v>
      </c>
      <c r="L15" s="112">
        <v>1417000000</v>
      </c>
      <c r="M15" s="132">
        <v>240000000</v>
      </c>
      <c r="N15" s="12" t="s">
        <v>173</v>
      </c>
    </row>
    <row r="16" spans="1:14" s="6" customFormat="1" ht="76.5" customHeight="1" x14ac:dyDescent="0.2">
      <c r="A16" s="66">
        <v>2</v>
      </c>
      <c r="B16" s="12" t="s">
        <v>170</v>
      </c>
      <c r="C16" s="104" t="s">
        <v>72</v>
      </c>
      <c r="D16" s="104" t="s">
        <v>78</v>
      </c>
      <c r="E16" s="68">
        <v>4661967208</v>
      </c>
      <c r="F16" s="112"/>
      <c r="G16" s="112"/>
      <c r="H16" s="112"/>
      <c r="I16" s="112">
        <f t="shared" si="3"/>
        <v>4479000000</v>
      </c>
      <c r="J16" s="112"/>
      <c r="K16" s="112">
        <v>1900000000</v>
      </c>
      <c r="L16" s="112">
        <v>2300000000</v>
      </c>
      <c r="M16" s="132">
        <v>279000000</v>
      </c>
      <c r="N16" s="12" t="s">
        <v>172</v>
      </c>
    </row>
    <row r="17" spans="1:14" s="6" customFormat="1" ht="24.75" customHeight="1" x14ac:dyDescent="0.2">
      <c r="A17" s="66">
        <v>3</v>
      </c>
      <c r="B17" s="12" t="s">
        <v>81</v>
      </c>
      <c r="C17" s="104" t="s">
        <v>72</v>
      </c>
      <c r="D17" s="104" t="s">
        <v>78</v>
      </c>
      <c r="E17" s="68">
        <v>3201718377</v>
      </c>
      <c r="F17" s="112"/>
      <c r="G17" s="112"/>
      <c r="H17" s="112"/>
      <c r="I17" s="112">
        <f t="shared" si="3"/>
        <v>2874575509</v>
      </c>
      <c r="J17" s="112"/>
      <c r="K17" s="112">
        <v>2400000000</v>
      </c>
      <c r="L17" s="112">
        <f>600000000-125424491</f>
        <v>474575509</v>
      </c>
      <c r="M17" s="132"/>
      <c r="N17" s="70"/>
    </row>
    <row r="18" spans="1:14" s="6" customFormat="1" ht="24.75" customHeight="1" x14ac:dyDescent="0.2">
      <c r="A18" s="66">
        <v>4</v>
      </c>
      <c r="B18" s="12" t="s">
        <v>82</v>
      </c>
      <c r="C18" s="104" t="s">
        <v>72</v>
      </c>
      <c r="D18" s="104" t="s">
        <v>78</v>
      </c>
      <c r="E18" s="68">
        <v>14638000000</v>
      </c>
      <c r="F18" s="112"/>
      <c r="G18" s="112"/>
      <c r="H18" s="112"/>
      <c r="I18" s="112">
        <f t="shared" si="3"/>
        <v>13968126309</v>
      </c>
      <c r="J18" s="112"/>
      <c r="K18" s="112">
        <v>5500000000</v>
      </c>
      <c r="L18" s="112">
        <f>7300000000+294126309</f>
        <v>7594126309</v>
      </c>
      <c r="M18" s="132">
        <v>874000000</v>
      </c>
      <c r="N18" s="70"/>
    </row>
    <row r="19" spans="1:14" s="6" customFormat="1" ht="63" customHeight="1" x14ac:dyDescent="0.2">
      <c r="A19" s="66">
        <v>5</v>
      </c>
      <c r="B19" s="12" t="s">
        <v>164</v>
      </c>
      <c r="C19" s="104" t="s">
        <v>72</v>
      </c>
      <c r="D19" s="104" t="s">
        <v>78</v>
      </c>
      <c r="E19" s="68">
        <v>5205356266</v>
      </c>
      <c r="F19" s="112"/>
      <c r="G19" s="112"/>
      <c r="H19" s="112"/>
      <c r="I19" s="112">
        <f t="shared" si="3"/>
        <v>4635298182</v>
      </c>
      <c r="J19" s="112"/>
      <c r="K19" s="112">
        <v>2467000000</v>
      </c>
      <c r="L19" s="112">
        <f>2337000000-168701818</f>
        <v>2168298182</v>
      </c>
      <c r="M19" s="132"/>
      <c r="N19" s="12" t="s">
        <v>173</v>
      </c>
    </row>
    <row r="20" spans="1:14" s="6" customFormat="1" ht="74.25" customHeight="1" x14ac:dyDescent="0.2">
      <c r="A20" s="66">
        <v>6</v>
      </c>
      <c r="B20" s="73" t="s">
        <v>165</v>
      </c>
      <c r="C20" s="104" t="s">
        <v>72</v>
      </c>
      <c r="D20" s="104" t="s">
        <v>78</v>
      </c>
      <c r="E20" s="68">
        <v>3361833074</v>
      </c>
      <c r="F20" s="112"/>
      <c r="G20" s="112"/>
      <c r="H20" s="112"/>
      <c r="I20" s="112">
        <f t="shared" si="3"/>
        <v>796000000</v>
      </c>
      <c r="J20" s="112"/>
      <c r="K20" s="112"/>
      <c r="L20" s="112">
        <v>183000000</v>
      </c>
      <c r="M20" s="132">
        <v>613000000</v>
      </c>
      <c r="N20" s="73" t="s">
        <v>166</v>
      </c>
    </row>
    <row r="21" spans="1:14" s="3" customFormat="1" ht="78" customHeight="1" x14ac:dyDescent="0.2">
      <c r="A21" s="66">
        <v>7</v>
      </c>
      <c r="B21" s="73" t="s">
        <v>167</v>
      </c>
      <c r="C21" s="104" t="s">
        <v>72</v>
      </c>
      <c r="D21" s="104" t="s">
        <v>78</v>
      </c>
      <c r="E21" s="68">
        <f>+'Phu luc so 01'!E12</f>
        <v>19894699980</v>
      </c>
      <c r="F21" s="112"/>
      <c r="G21" s="112"/>
      <c r="H21" s="112"/>
      <c r="I21" s="112">
        <f>SUM(J21:M21)</f>
        <v>4248000000</v>
      </c>
      <c r="J21" s="112"/>
      <c r="K21" s="112"/>
      <c r="L21" s="112">
        <v>717000000</v>
      </c>
      <c r="M21" s="132">
        <v>3531000000</v>
      </c>
      <c r="N21" s="73" t="s">
        <v>168</v>
      </c>
    </row>
    <row r="22" spans="1:14" s="3" customFormat="1" ht="24.75" customHeight="1" x14ac:dyDescent="0.2">
      <c r="A22" s="62" t="s">
        <v>86</v>
      </c>
      <c r="B22" s="129" t="s">
        <v>9</v>
      </c>
      <c r="C22" s="63"/>
      <c r="D22" s="104"/>
      <c r="E22" s="130">
        <f>SUM(E23:E42)</f>
        <v>160494404379</v>
      </c>
      <c r="F22" s="130">
        <f t="shared" ref="F22:M22" si="4">SUM(F23:F42)</f>
        <v>0</v>
      </c>
      <c r="G22" s="130">
        <f t="shared" si="4"/>
        <v>0</v>
      </c>
      <c r="H22" s="130">
        <f t="shared" si="4"/>
        <v>0</v>
      </c>
      <c r="I22" s="130">
        <f t="shared" si="4"/>
        <v>88312000000</v>
      </c>
      <c r="J22" s="130">
        <f t="shared" si="4"/>
        <v>20326000000</v>
      </c>
      <c r="K22" s="130">
        <f t="shared" si="4"/>
        <v>0</v>
      </c>
      <c r="L22" s="130">
        <f t="shared" si="4"/>
        <v>43146000000</v>
      </c>
      <c r="M22" s="130">
        <f t="shared" si="4"/>
        <v>24840000000</v>
      </c>
      <c r="N22" s="61"/>
    </row>
    <row r="23" spans="1:14" s="3" customFormat="1" ht="39" customHeight="1" x14ac:dyDescent="0.2">
      <c r="A23" s="66">
        <v>1</v>
      </c>
      <c r="B23" s="76" t="s">
        <v>20</v>
      </c>
      <c r="C23" s="104" t="s">
        <v>72</v>
      </c>
      <c r="D23" s="104" t="s">
        <v>14</v>
      </c>
      <c r="E23" s="68">
        <v>11856194126</v>
      </c>
      <c r="F23" s="112"/>
      <c r="G23" s="112"/>
      <c r="H23" s="112"/>
      <c r="I23" s="112">
        <f t="shared" si="3"/>
        <v>9983000000</v>
      </c>
      <c r="J23" s="112">
        <v>3234000000</v>
      </c>
      <c r="K23" s="112"/>
      <c r="L23" s="112">
        <v>5389000000</v>
      </c>
      <c r="M23" s="132">
        <v>1360000000</v>
      </c>
      <c r="N23" s="61"/>
    </row>
    <row r="24" spans="1:14" s="3" customFormat="1" ht="39" customHeight="1" x14ac:dyDescent="0.2">
      <c r="A24" s="66">
        <v>2</v>
      </c>
      <c r="B24" s="71" t="s">
        <v>21</v>
      </c>
      <c r="C24" s="104" t="s">
        <v>72</v>
      </c>
      <c r="D24" s="104" t="s">
        <v>14</v>
      </c>
      <c r="E24" s="68">
        <v>6877200823</v>
      </c>
      <c r="F24" s="112"/>
      <c r="G24" s="112"/>
      <c r="H24" s="112"/>
      <c r="I24" s="112">
        <f t="shared" si="3"/>
        <v>5991000000</v>
      </c>
      <c r="J24" s="112">
        <v>2587000000</v>
      </c>
      <c r="K24" s="112"/>
      <c r="L24" s="112">
        <v>3024000000</v>
      </c>
      <c r="M24" s="132">
        <v>380000000</v>
      </c>
      <c r="N24" s="61"/>
    </row>
    <row r="25" spans="1:14" s="3" customFormat="1" ht="39" customHeight="1" x14ac:dyDescent="0.2">
      <c r="A25" s="66">
        <v>3</v>
      </c>
      <c r="B25" s="71" t="s">
        <v>42</v>
      </c>
      <c r="C25" s="104" t="s">
        <v>72</v>
      </c>
      <c r="D25" s="104" t="s">
        <v>14</v>
      </c>
      <c r="E25" s="68">
        <v>7932605413</v>
      </c>
      <c r="F25" s="112"/>
      <c r="G25" s="112"/>
      <c r="H25" s="112"/>
      <c r="I25" s="112">
        <f t="shared" si="3"/>
        <v>7067000000</v>
      </c>
      <c r="J25" s="112">
        <v>2380000000</v>
      </c>
      <c r="K25" s="112"/>
      <c r="L25" s="112">
        <v>2687000000</v>
      </c>
      <c r="M25" s="132">
        <v>2000000000</v>
      </c>
      <c r="N25" s="61"/>
    </row>
    <row r="26" spans="1:14" s="3" customFormat="1" ht="39" customHeight="1" x14ac:dyDescent="0.2">
      <c r="A26" s="66">
        <v>4</v>
      </c>
      <c r="B26" s="76" t="s">
        <v>43</v>
      </c>
      <c r="C26" s="104" t="s">
        <v>72</v>
      </c>
      <c r="D26" s="104" t="s">
        <v>14</v>
      </c>
      <c r="E26" s="68">
        <v>5695090219</v>
      </c>
      <c r="F26" s="112"/>
      <c r="G26" s="112"/>
      <c r="H26" s="112"/>
      <c r="I26" s="112">
        <f t="shared" si="3"/>
        <v>5276000000</v>
      </c>
      <c r="J26" s="112">
        <v>2278000000</v>
      </c>
      <c r="K26" s="112"/>
      <c r="L26" s="112">
        <v>1709000000</v>
      </c>
      <c r="M26" s="132">
        <v>1289000000</v>
      </c>
      <c r="N26" s="61"/>
    </row>
    <row r="27" spans="1:14" s="3" customFormat="1" ht="54.75" customHeight="1" x14ac:dyDescent="0.2">
      <c r="A27" s="66">
        <v>5</v>
      </c>
      <c r="B27" s="76" t="s">
        <v>30</v>
      </c>
      <c r="C27" s="104" t="s">
        <v>72</v>
      </c>
      <c r="D27" s="104" t="s">
        <v>14</v>
      </c>
      <c r="E27" s="68">
        <v>3194472171</v>
      </c>
      <c r="F27" s="112"/>
      <c r="G27" s="112"/>
      <c r="H27" s="112"/>
      <c r="I27" s="112">
        <f t="shared" si="3"/>
        <v>2805546000</v>
      </c>
      <c r="J27" s="112">
        <v>1088000000</v>
      </c>
      <c r="K27" s="112"/>
      <c r="L27" s="112">
        <v>1717546000</v>
      </c>
      <c r="M27" s="132"/>
      <c r="N27" s="61"/>
    </row>
    <row r="28" spans="1:14" s="3" customFormat="1" ht="43.5" customHeight="1" x14ac:dyDescent="0.2">
      <c r="A28" s="66">
        <v>6</v>
      </c>
      <c r="B28" s="73" t="s">
        <v>32</v>
      </c>
      <c r="C28" s="104" t="s">
        <v>72</v>
      </c>
      <c r="D28" s="104" t="s">
        <v>14</v>
      </c>
      <c r="E28" s="68">
        <v>2010597249</v>
      </c>
      <c r="F28" s="112"/>
      <c r="G28" s="112"/>
      <c r="H28" s="112"/>
      <c r="I28" s="112">
        <f t="shared" si="3"/>
        <v>1802895000</v>
      </c>
      <c r="J28" s="112">
        <v>40000000</v>
      </c>
      <c r="K28" s="112"/>
      <c r="L28" s="112">
        <v>1762895000</v>
      </c>
      <c r="M28" s="132"/>
      <c r="N28" s="61"/>
    </row>
    <row r="29" spans="1:14" s="3" customFormat="1" ht="43.5" customHeight="1" x14ac:dyDescent="0.2">
      <c r="A29" s="66">
        <v>7</v>
      </c>
      <c r="B29" s="71" t="s">
        <v>44</v>
      </c>
      <c r="C29" s="104" t="s">
        <v>72</v>
      </c>
      <c r="D29" s="104" t="s">
        <v>14</v>
      </c>
      <c r="E29" s="68">
        <v>6511286046</v>
      </c>
      <c r="F29" s="112"/>
      <c r="G29" s="112"/>
      <c r="H29" s="112"/>
      <c r="I29" s="112">
        <f t="shared" si="3"/>
        <v>6048000000</v>
      </c>
      <c r="J29" s="112">
        <v>1848000000</v>
      </c>
      <c r="K29" s="112"/>
      <c r="L29" s="112">
        <v>1400000000</v>
      </c>
      <c r="M29" s="132">
        <v>2800000000</v>
      </c>
      <c r="N29" s="61"/>
    </row>
    <row r="30" spans="1:14" s="3" customFormat="1" ht="43.5" customHeight="1" x14ac:dyDescent="0.2">
      <c r="A30" s="66">
        <v>8</v>
      </c>
      <c r="B30" s="71" t="s">
        <v>45</v>
      </c>
      <c r="C30" s="104" t="s">
        <v>72</v>
      </c>
      <c r="D30" s="104" t="s">
        <v>14</v>
      </c>
      <c r="E30" s="68">
        <v>2671548595</v>
      </c>
      <c r="F30" s="112"/>
      <c r="G30" s="112"/>
      <c r="H30" s="112"/>
      <c r="I30" s="112">
        <f t="shared" si="3"/>
        <v>2432000000</v>
      </c>
      <c r="J30" s="112">
        <v>1069000000</v>
      </c>
      <c r="K30" s="112"/>
      <c r="L30" s="112">
        <v>823000000</v>
      </c>
      <c r="M30" s="132">
        <v>540000000</v>
      </c>
      <c r="N30" s="61"/>
    </row>
    <row r="31" spans="1:14" s="3" customFormat="1" ht="43.5" customHeight="1" x14ac:dyDescent="0.2">
      <c r="A31" s="66">
        <v>9</v>
      </c>
      <c r="B31" s="71" t="s">
        <v>24</v>
      </c>
      <c r="C31" s="104" t="s">
        <v>72</v>
      </c>
      <c r="D31" s="104" t="s">
        <v>14</v>
      </c>
      <c r="E31" s="68">
        <v>1898440228</v>
      </c>
      <c r="F31" s="112"/>
      <c r="G31" s="112"/>
      <c r="H31" s="112"/>
      <c r="I31" s="112">
        <f t="shared" si="3"/>
        <v>1557253770</v>
      </c>
      <c r="J31" s="112">
        <v>800000000</v>
      </c>
      <c r="K31" s="112"/>
      <c r="L31" s="112">
        <f>833559000-76305230</f>
        <v>757253770</v>
      </c>
      <c r="M31" s="132"/>
      <c r="N31" s="61"/>
    </row>
    <row r="32" spans="1:14" s="3" customFormat="1" ht="49.5" customHeight="1" x14ac:dyDescent="0.2">
      <c r="A32" s="66">
        <v>10</v>
      </c>
      <c r="B32" s="12" t="s">
        <v>183</v>
      </c>
      <c r="C32" s="104" t="s">
        <v>72</v>
      </c>
      <c r="D32" s="104" t="s">
        <v>14</v>
      </c>
      <c r="E32" s="68">
        <v>787442798</v>
      </c>
      <c r="F32" s="112"/>
      <c r="G32" s="112"/>
      <c r="H32" s="112"/>
      <c r="I32" s="112">
        <f t="shared" si="3"/>
        <v>732175448</v>
      </c>
      <c r="J32" s="112">
        <v>630000000</v>
      </c>
      <c r="K32" s="112"/>
      <c r="L32" s="112">
        <f>100000000+2175448</f>
        <v>102175448</v>
      </c>
      <c r="M32" s="132"/>
      <c r="N32" s="61"/>
    </row>
    <row r="33" spans="1:14" s="3" customFormat="1" ht="49.5" customHeight="1" x14ac:dyDescent="0.2">
      <c r="A33" s="66">
        <v>11</v>
      </c>
      <c r="B33" s="71" t="s">
        <v>26</v>
      </c>
      <c r="C33" s="104" t="s">
        <v>72</v>
      </c>
      <c r="D33" s="104" t="s">
        <v>14</v>
      </c>
      <c r="E33" s="68">
        <v>1829545213</v>
      </c>
      <c r="F33" s="112"/>
      <c r="G33" s="112"/>
      <c r="H33" s="112"/>
      <c r="I33" s="112">
        <f t="shared" si="3"/>
        <v>1709793900</v>
      </c>
      <c r="J33" s="112">
        <v>732000000</v>
      </c>
      <c r="K33" s="112"/>
      <c r="L33" s="112">
        <f>967000000+10793900</f>
        <v>977793900</v>
      </c>
      <c r="M33" s="132"/>
      <c r="N33" s="61"/>
    </row>
    <row r="34" spans="1:14" s="6" customFormat="1" ht="49.5" customHeight="1" x14ac:dyDescent="0.2">
      <c r="A34" s="66">
        <v>12</v>
      </c>
      <c r="B34" s="76" t="s">
        <v>46</v>
      </c>
      <c r="C34" s="104" t="s">
        <v>72</v>
      </c>
      <c r="D34" s="104" t="s">
        <v>14</v>
      </c>
      <c r="E34" s="68">
        <v>6737568920</v>
      </c>
      <c r="F34" s="112"/>
      <c r="G34" s="112"/>
      <c r="H34" s="112"/>
      <c r="I34" s="112">
        <f t="shared" si="3"/>
        <v>6393402598</v>
      </c>
      <c r="J34" s="112">
        <v>2694000000</v>
      </c>
      <c r="K34" s="112"/>
      <c r="L34" s="112">
        <f>2000000000+1578402598</f>
        <v>3578402598</v>
      </c>
      <c r="M34" s="132">
        <v>121000000</v>
      </c>
      <c r="N34" s="70"/>
    </row>
    <row r="35" spans="1:14" s="6" customFormat="1" ht="49.5" customHeight="1" x14ac:dyDescent="0.2">
      <c r="A35" s="66">
        <v>13</v>
      </c>
      <c r="B35" s="73" t="s">
        <v>28</v>
      </c>
      <c r="C35" s="104" t="s">
        <v>72</v>
      </c>
      <c r="D35" s="104" t="s">
        <v>14</v>
      </c>
      <c r="E35" s="68">
        <v>1324447428</v>
      </c>
      <c r="F35" s="112"/>
      <c r="G35" s="112"/>
      <c r="H35" s="112"/>
      <c r="I35" s="112">
        <f t="shared" si="3"/>
        <v>1200000000</v>
      </c>
      <c r="J35" s="112">
        <v>562000000</v>
      </c>
      <c r="K35" s="112"/>
      <c r="L35" s="112">
        <v>638000000</v>
      </c>
      <c r="M35" s="132"/>
      <c r="N35" s="70"/>
    </row>
    <row r="36" spans="1:14" s="6" customFormat="1" ht="49.5" customHeight="1" x14ac:dyDescent="0.2">
      <c r="A36" s="66">
        <v>14</v>
      </c>
      <c r="B36" s="73" t="s">
        <v>18</v>
      </c>
      <c r="C36" s="104" t="s">
        <v>72</v>
      </c>
      <c r="D36" s="104" t="s">
        <v>14</v>
      </c>
      <c r="E36" s="68">
        <v>8440110000</v>
      </c>
      <c r="F36" s="112"/>
      <c r="G36" s="112"/>
      <c r="H36" s="112"/>
      <c r="I36" s="112">
        <f t="shared" si="3"/>
        <v>6986000000</v>
      </c>
      <c r="J36" s="112">
        <v>236000000</v>
      </c>
      <c r="K36" s="112"/>
      <c r="L36" s="112">
        <v>6750000000</v>
      </c>
      <c r="M36" s="132"/>
      <c r="N36" s="70"/>
    </row>
    <row r="37" spans="1:14" s="6" customFormat="1" ht="49.5" customHeight="1" x14ac:dyDescent="0.2">
      <c r="A37" s="66">
        <v>15</v>
      </c>
      <c r="B37" s="102" t="s">
        <v>13</v>
      </c>
      <c r="C37" s="104" t="s">
        <v>72</v>
      </c>
      <c r="D37" s="104" t="s">
        <v>14</v>
      </c>
      <c r="E37" s="68">
        <v>15247143000</v>
      </c>
      <c r="F37" s="112"/>
      <c r="G37" s="112"/>
      <c r="H37" s="112"/>
      <c r="I37" s="112">
        <f t="shared" si="3"/>
        <v>9589000000</v>
      </c>
      <c r="J37" s="112">
        <v>98000000</v>
      </c>
      <c r="K37" s="112"/>
      <c r="L37" s="112">
        <v>6941000000</v>
      </c>
      <c r="M37" s="132">
        <v>2550000000</v>
      </c>
      <c r="N37" s="70"/>
    </row>
    <row r="38" spans="1:14" s="6" customFormat="1" ht="33" customHeight="1" x14ac:dyDescent="0.2">
      <c r="A38" s="66">
        <v>16</v>
      </c>
      <c r="B38" s="102" t="s">
        <v>16</v>
      </c>
      <c r="C38" s="104" t="s">
        <v>72</v>
      </c>
      <c r="D38" s="104" t="s">
        <v>14</v>
      </c>
      <c r="E38" s="68">
        <v>4302795694</v>
      </c>
      <c r="F38" s="112"/>
      <c r="G38" s="112"/>
      <c r="H38" s="112"/>
      <c r="I38" s="112">
        <f t="shared" si="3"/>
        <v>2138933284</v>
      </c>
      <c r="J38" s="112">
        <v>50000000</v>
      </c>
      <c r="K38" s="112"/>
      <c r="L38" s="112">
        <f>3604000000-1515066716</f>
        <v>2088933284</v>
      </c>
      <c r="M38" s="132"/>
      <c r="N38" s="70"/>
    </row>
    <row r="39" spans="1:14" s="3" customFormat="1" ht="39.75" customHeight="1" x14ac:dyDescent="0.2">
      <c r="A39" s="66">
        <v>17</v>
      </c>
      <c r="B39" s="71" t="s">
        <v>35</v>
      </c>
      <c r="C39" s="104" t="s">
        <v>72</v>
      </c>
      <c r="D39" s="104" t="s">
        <v>14</v>
      </c>
      <c r="E39" s="68">
        <v>19195473507</v>
      </c>
      <c r="F39" s="112"/>
      <c r="G39" s="112"/>
      <c r="H39" s="112"/>
      <c r="I39" s="112">
        <f t="shared" si="3"/>
        <v>5200000000</v>
      </c>
      <c r="J39" s="112"/>
      <c r="K39" s="112"/>
      <c r="L39" s="112">
        <v>700000000</v>
      </c>
      <c r="M39" s="132">
        <v>4500000000</v>
      </c>
      <c r="N39" s="61"/>
    </row>
    <row r="40" spans="1:14" s="3" customFormat="1" ht="42.75" customHeight="1" x14ac:dyDescent="0.2">
      <c r="A40" s="66">
        <v>18</v>
      </c>
      <c r="B40" s="133" t="s">
        <v>100</v>
      </c>
      <c r="C40" s="104" t="s">
        <v>72</v>
      </c>
      <c r="D40" s="104" t="s">
        <v>14</v>
      </c>
      <c r="E40" s="134">
        <v>14311997616</v>
      </c>
      <c r="F40" s="135"/>
      <c r="G40" s="135"/>
      <c r="H40" s="135"/>
      <c r="I40" s="135">
        <f t="shared" si="3"/>
        <v>600000000</v>
      </c>
      <c r="J40" s="135"/>
      <c r="K40" s="135"/>
      <c r="L40" s="135">
        <v>600000000</v>
      </c>
      <c r="M40" s="136"/>
      <c r="N40" s="137"/>
    </row>
    <row r="41" spans="1:14" s="3" customFormat="1" ht="42.75" customHeight="1" x14ac:dyDescent="0.2">
      <c r="A41" s="66">
        <v>19</v>
      </c>
      <c r="B41" s="73" t="s">
        <v>34</v>
      </c>
      <c r="C41" s="104" t="s">
        <v>72</v>
      </c>
      <c r="D41" s="104" t="s">
        <v>14</v>
      </c>
      <c r="E41" s="68">
        <v>13887190693</v>
      </c>
      <c r="F41" s="112"/>
      <c r="G41" s="112"/>
      <c r="H41" s="112"/>
      <c r="I41" s="112">
        <f>SUM(J41:M41)</f>
        <v>3700000000</v>
      </c>
      <c r="J41" s="112"/>
      <c r="K41" s="112"/>
      <c r="L41" s="112">
        <v>600000000</v>
      </c>
      <c r="M41" s="138">
        <v>3100000000</v>
      </c>
      <c r="N41" s="70"/>
    </row>
    <row r="42" spans="1:14" s="3" customFormat="1" ht="42.75" customHeight="1" x14ac:dyDescent="0.2">
      <c r="A42" s="66">
        <v>20</v>
      </c>
      <c r="B42" s="73" t="s">
        <v>101</v>
      </c>
      <c r="C42" s="104" t="s">
        <v>72</v>
      </c>
      <c r="D42" s="104" t="s">
        <v>14</v>
      </c>
      <c r="E42" s="68">
        <v>25783254640</v>
      </c>
      <c r="F42" s="112"/>
      <c r="G42" s="112"/>
      <c r="H42" s="112"/>
      <c r="I42" s="112">
        <f>SUM(J42:M42)</f>
        <v>7100000000</v>
      </c>
      <c r="J42" s="112"/>
      <c r="K42" s="112"/>
      <c r="L42" s="112">
        <v>900000000</v>
      </c>
      <c r="M42" s="138">
        <v>6200000000</v>
      </c>
      <c r="N42" s="70"/>
    </row>
    <row r="43" spans="1:14" s="3" customFormat="1" ht="24.75" customHeight="1" x14ac:dyDescent="0.2">
      <c r="A43" s="62" t="s">
        <v>86</v>
      </c>
      <c r="B43" s="129" t="s">
        <v>102</v>
      </c>
      <c r="C43" s="104"/>
      <c r="D43" s="104"/>
      <c r="E43" s="130">
        <f>SUM(E44:E45)</f>
        <v>9367539569</v>
      </c>
      <c r="F43" s="130">
        <f t="shared" ref="F43:M43" si="5">SUM(F44:F45)</f>
        <v>0</v>
      </c>
      <c r="G43" s="130">
        <f t="shared" si="5"/>
        <v>0</v>
      </c>
      <c r="H43" s="130">
        <f t="shared" si="5"/>
        <v>0</v>
      </c>
      <c r="I43" s="130">
        <f t="shared" si="5"/>
        <v>8381000000</v>
      </c>
      <c r="J43" s="130">
        <f t="shared" si="5"/>
        <v>3563000000</v>
      </c>
      <c r="K43" s="130">
        <f t="shared" si="5"/>
        <v>0</v>
      </c>
      <c r="L43" s="130">
        <f t="shared" si="5"/>
        <v>3500000000</v>
      </c>
      <c r="M43" s="130">
        <f t="shared" si="5"/>
        <v>1318000000</v>
      </c>
      <c r="N43" s="61"/>
    </row>
    <row r="44" spans="1:14" s="3" customFormat="1" ht="48.75" customHeight="1" x14ac:dyDescent="0.2">
      <c r="A44" s="66">
        <v>1</v>
      </c>
      <c r="B44" s="73" t="s">
        <v>54</v>
      </c>
      <c r="C44" s="104" t="s">
        <v>72</v>
      </c>
      <c r="D44" s="72" t="s">
        <v>185</v>
      </c>
      <c r="E44" s="68">
        <v>1551561049</v>
      </c>
      <c r="F44" s="112"/>
      <c r="G44" s="112"/>
      <c r="H44" s="112"/>
      <c r="I44" s="112">
        <f t="shared" si="3"/>
        <v>1469215440</v>
      </c>
      <c r="J44" s="112">
        <v>552000000</v>
      </c>
      <c r="K44" s="112"/>
      <c r="L44" s="112">
        <f>1000000000-82784560</f>
        <v>917215440</v>
      </c>
      <c r="M44" s="132"/>
      <c r="N44" s="61"/>
    </row>
    <row r="45" spans="1:14" s="3" customFormat="1" ht="48.75" customHeight="1" x14ac:dyDescent="0.2">
      <c r="A45" s="66">
        <v>2</v>
      </c>
      <c r="B45" s="77" t="s">
        <v>110</v>
      </c>
      <c r="C45" s="104" t="s">
        <v>72</v>
      </c>
      <c r="D45" s="72" t="s">
        <v>185</v>
      </c>
      <c r="E45" s="68">
        <v>7815978520</v>
      </c>
      <c r="F45" s="112"/>
      <c r="G45" s="112"/>
      <c r="H45" s="112"/>
      <c r="I45" s="112">
        <f t="shared" si="3"/>
        <v>6911784560</v>
      </c>
      <c r="J45" s="112">
        <v>3011000000</v>
      </c>
      <c r="K45" s="112"/>
      <c r="L45" s="112">
        <f>2500000000+82784560</f>
        <v>2582784560</v>
      </c>
      <c r="M45" s="132">
        <v>1318000000</v>
      </c>
      <c r="N45" s="61"/>
    </row>
    <row r="46" spans="1:14" s="3" customFormat="1" ht="48.75" customHeight="1" x14ac:dyDescent="0.2">
      <c r="A46" s="62" t="s">
        <v>57</v>
      </c>
      <c r="B46" s="129" t="s">
        <v>137</v>
      </c>
      <c r="C46" s="105"/>
      <c r="D46" s="105"/>
      <c r="E46" s="130">
        <f>+E47+E49</f>
        <v>90889806000</v>
      </c>
      <c r="F46" s="130">
        <f t="shared" ref="F46:M46" si="6">+F47+F49</f>
        <v>0</v>
      </c>
      <c r="G46" s="130">
        <f t="shared" si="6"/>
        <v>0</v>
      </c>
      <c r="H46" s="130">
        <f t="shared" si="6"/>
        <v>0</v>
      </c>
      <c r="I46" s="130">
        <f t="shared" si="6"/>
        <v>1600000000</v>
      </c>
      <c r="J46" s="130">
        <f t="shared" si="6"/>
        <v>0</v>
      </c>
      <c r="K46" s="130">
        <f t="shared" si="6"/>
        <v>0</v>
      </c>
      <c r="L46" s="130">
        <f t="shared" si="6"/>
        <v>900000000</v>
      </c>
      <c r="M46" s="130">
        <f t="shared" si="6"/>
        <v>700000000</v>
      </c>
      <c r="N46" s="61"/>
    </row>
    <row r="47" spans="1:14" s="3" customFormat="1" ht="19.5" customHeight="1" x14ac:dyDescent="0.2">
      <c r="A47" s="62" t="s">
        <v>86</v>
      </c>
      <c r="B47" s="129" t="s">
        <v>8</v>
      </c>
      <c r="C47" s="104"/>
      <c r="D47" s="104"/>
      <c r="E47" s="130">
        <f>SUM(E48)</f>
        <v>28682465000</v>
      </c>
      <c r="F47" s="130">
        <f t="shared" ref="F47:M47" si="7">SUM(F48)</f>
        <v>0</v>
      </c>
      <c r="G47" s="130">
        <f t="shared" si="7"/>
        <v>0</v>
      </c>
      <c r="H47" s="130">
        <f t="shared" si="7"/>
        <v>0</v>
      </c>
      <c r="I47" s="130">
        <f t="shared" si="7"/>
        <v>900000000</v>
      </c>
      <c r="J47" s="130">
        <f t="shared" si="7"/>
        <v>0</v>
      </c>
      <c r="K47" s="130">
        <f t="shared" si="7"/>
        <v>0</v>
      </c>
      <c r="L47" s="130">
        <f t="shared" si="7"/>
        <v>900000000</v>
      </c>
      <c r="M47" s="130">
        <f t="shared" si="7"/>
        <v>0</v>
      </c>
      <c r="N47" s="61"/>
    </row>
    <row r="48" spans="1:14" s="3" customFormat="1" ht="83.25" customHeight="1" x14ac:dyDescent="0.2">
      <c r="A48" s="66">
        <v>1</v>
      </c>
      <c r="B48" s="73" t="s">
        <v>171</v>
      </c>
      <c r="C48" s="104" t="s">
        <v>72</v>
      </c>
      <c r="D48" s="104" t="s">
        <v>78</v>
      </c>
      <c r="E48" s="68">
        <v>28682465000</v>
      </c>
      <c r="F48" s="112"/>
      <c r="G48" s="112"/>
      <c r="H48" s="112"/>
      <c r="I48" s="112">
        <f t="shared" si="3"/>
        <v>900000000</v>
      </c>
      <c r="J48" s="112"/>
      <c r="K48" s="112"/>
      <c r="L48" s="112">
        <v>900000000</v>
      </c>
      <c r="M48" s="132"/>
      <c r="N48" s="73" t="s">
        <v>172</v>
      </c>
    </row>
    <row r="49" spans="1:14" ht="21.75" customHeight="1" x14ac:dyDescent="0.25">
      <c r="A49" s="62" t="s">
        <v>86</v>
      </c>
      <c r="B49" s="129" t="s">
        <v>161</v>
      </c>
      <c r="C49" s="139"/>
      <c r="D49" s="70"/>
      <c r="E49" s="130">
        <f>SUM(E50:E51)</f>
        <v>62207341000</v>
      </c>
      <c r="F49" s="123">
        <f t="shared" ref="F49:M49" si="8">SUM(F50:F51)</f>
        <v>0</v>
      </c>
      <c r="G49" s="123">
        <f t="shared" si="8"/>
        <v>0</v>
      </c>
      <c r="H49" s="123">
        <f t="shared" si="8"/>
        <v>0</v>
      </c>
      <c r="I49" s="130">
        <f t="shared" si="8"/>
        <v>700000000</v>
      </c>
      <c r="J49" s="130">
        <f t="shared" si="8"/>
        <v>0</v>
      </c>
      <c r="K49" s="130">
        <f t="shared" si="8"/>
        <v>0</v>
      </c>
      <c r="L49" s="130">
        <f t="shared" si="8"/>
        <v>0</v>
      </c>
      <c r="M49" s="130">
        <f t="shared" si="8"/>
        <v>700000000</v>
      </c>
      <c r="N49" s="70"/>
    </row>
    <row r="50" spans="1:14" ht="36" x14ac:dyDescent="0.25">
      <c r="A50" s="66">
        <v>1</v>
      </c>
      <c r="B50" s="77" t="s">
        <v>154</v>
      </c>
      <c r="C50" s="104" t="s">
        <v>72</v>
      </c>
      <c r="D50" s="104" t="s">
        <v>14</v>
      </c>
      <c r="E50" s="112">
        <v>36626682000</v>
      </c>
      <c r="F50" s="70"/>
      <c r="G50" s="70"/>
      <c r="H50" s="70"/>
      <c r="I50" s="112">
        <f t="shared" si="3"/>
        <v>350000000</v>
      </c>
      <c r="J50" s="70"/>
      <c r="K50" s="70"/>
      <c r="L50" s="112"/>
      <c r="M50" s="112">
        <v>350000000</v>
      </c>
      <c r="N50" s="70"/>
    </row>
    <row r="51" spans="1:14" ht="36" x14ac:dyDescent="0.25">
      <c r="A51" s="66">
        <v>2</v>
      </c>
      <c r="B51" s="124" t="s">
        <v>155</v>
      </c>
      <c r="C51" s="104" t="s">
        <v>72</v>
      </c>
      <c r="D51" s="104" t="s">
        <v>14</v>
      </c>
      <c r="E51" s="112">
        <v>25580659000</v>
      </c>
      <c r="F51" s="70"/>
      <c r="G51" s="70"/>
      <c r="H51" s="70"/>
      <c r="I51" s="112">
        <f t="shared" si="3"/>
        <v>350000000</v>
      </c>
      <c r="J51" s="70"/>
      <c r="K51" s="70"/>
      <c r="L51" s="112"/>
      <c r="M51" s="112">
        <v>350000000</v>
      </c>
      <c r="N51" s="70"/>
    </row>
  </sheetData>
  <mergeCells count="18">
    <mergeCell ref="A3:N3"/>
    <mergeCell ref="A4:N4"/>
    <mergeCell ref="A7:A10"/>
    <mergeCell ref="B7:B10"/>
    <mergeCell ref="C7:C10"/>
    <mergeCell ref="D7:D10"/>
    <mergeCell ref="N7:N10"/>
    <mergeCell ref="E7:F7"/>
    <mergeCell ref="E8:E10"/>
    <mergeCell ref="G7:G10"/>
    <mergeCell ref="H7:H10"/>
    <mergeCell ref="J8:M8"/>
    <mergeCell ref="I7:M7"/>
    <mergeCell ref="I8:I10"/>
    <mergeCell ref="J9:J10"/>
    <mergeCell ref="K9:K10"/>
    <mergeCell ref="L9:L10"/>
    <mergeCell ref="M9:M10"/>
  </mergeCells>
  <printOptions horizontalCentered="1"/>
  <pageMargins left="0.2" right="0.2" top="0" bottom="0.25" header="0.3" footer="0.3"/>
  <pageSetup paperSize="9" scale="73"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2"/>
  <sheetViews>
    <sheetView zoomScale="115" zoomScaleNormal="115" workbookViewId="0">
      <selection activeCell="J9" sqref="J9"/>
    </sheetView>
  </sheetViews>
  <sheetFormatPr defaultRowHeight="11.25" x14ac:dyDescent="0.2"/>
  <cols>
    <col min="1" max="1" width="5.5703125" style="13" customWidth="1"/>
    <col min="2" max="2" width="32.140625" style="13" customWidth="1"/>
    <col min="3" max="3" width="7.140625" style="13" customWidth="1"/>
    <col min="4" max="4" width="6.42578125" style="13" customWidth="1"/>
    <col min="5" max="5" width="8.140625" style="13" customWidth="1"/>
    <col min="6" max="6" width="7.7109375" style="13" customWidth="1"/>
    <col min="7" max="7" width="6.5703125" style="13" customWidth="1"/>
    <col min="8" max="8" width="6.28515625" style="13" customWidth="1"/>
    <col min="9" max="9" width="8.85546875" style="13" customWidth="1"/>
    <col min="10" max="10" width="13.140625" style="13" customWidth="1"/>
    <col min="11" max="11" width="5.7109375" style="13" customWidth="1"/>
    <col min="12" max="12" width="6.42578125" style="13" customWidth="1"/>
    <col min="13" max="13" width="5.5703125" style="13" customWidth="1"/>
    <col min="14" max="14" width="12.7109375" style="13" customWidth="1"/>
    <col min="15" max="15" width="7.140625" style="13" customWidth="1"/>
    <col min="16" max="16" width="7.28515625" style="13" customWidth="1"/>
    <col min="17" max="17" width="12" style="13" customWidth="1"/>
    <col min="18" max="18" width="11.5703125" style="13" customWidth="1"/>
    <col min="19" max="19" width="12.7109375" style="13" customWidth="1"/>
    <col min="20" max="20" width="5.85546875" style="13" customWidth="1"/>
    <col min="21" max="21" width="4.7109375" style="13" customWidth="1"/>
    <col min="22" max="22" width="0" style="13" hidden="1" customWidth="1"/>
    <col min="23" max="23" width="14.5703125" style="13" hidden="1" customWidth="1"/>
    <col min="24" max="24" width="5.7109375" style="13" customWidth="1"/>
    <col min="25" max="25" width="12.5703125" style="13" hidden="1" customWidth="1"/>
    <col min="26" max="27" width="11.7109375" style="13" hidden="1" customWidth="1"/>
    <col min="28" max="28" width="10.85546875" style="13" hidden="1" customWidth="1"/>
    <col min="29" max="36" width="0" style="13" hidden="1" customWidth="1"/>
    <col min="37" max="37" width="21.7109375" style="13" customWidth="1"/>
    <col min="38" max="16384" width="9.140625" style="13"/>
  </cols>
  <sheetData>
    <row r="1" spans="1:37" ht="14.25" x14ac:dyDescent="0.2">
      <c r="A1" s="145"/>
      <c r="B1" s="148" t="s">
        <v>179</v>
      </c>
      <c r="C1" s="14"/>
      <c r="R1" s="168" t="s">
        <v>98</v>
      </c>
      <c r="S1" s="168"/>
      <c r="T1" s="168"/>
      <c r="U1" s="168"/>
      <c r="V1" s="168"/>
      <c r="W1" s="168"/>
      <c r="X1" s="168"/>
    </row>
    <row r="2" spans="1:37" ht="14.25" x14ac:dyDescent="0.2">
      <c r="A2" s="146"/>
      <c r="B2" s="149" t="s">
        <v>180</v>
      </c>
      <c r="C2" s="14"/>
    </row>
    <row r="3" spans="1:37" x14ac:dyDescent="0.2">
      <c r="A3" s="14"/>
      <c r="B3" s="14"/>
    </row>
    <row r="4" spans="1:37" ht="15.75" x14ac:dyDescent="0.2">
      <c r="A4" s="169" t="s">
        <v>141</v>
      </c>
      <c r="B4" s="169"/>
      <c r="C4" s="169"/>
      <c r="D4" s="169"/>
      <c r="E4" s="169"/>
      <c r="F4" s="169"/>
      <c r="G4" s="169"/>
      <c r="H4" s="169"/>
      <c r="I4" s="169"/>
      <c r="J4" s="169"/>
      <c r="K4" s="169"/>
      <c r="L4" s="169"/>
      <c r="M4" s="169"/>
      <c r="N4" s="169"/>
      <c r="O4" s="169"/>
      <c r="P4" s="169"/>
      <c r="Q4" s="169"/>
      <c r="R4" s="169"/>
      <c r="S4" s="169"/>
      <c r="T4" s="169"/>
      <c r="U4" s="169"/>
    </row>
    <row r="5" spans="1:37" ht="15.75" x14ac:dyDescent="0.2">
      <c r="A5" s="170" t="s">
        <v>188</v>
      </c>
      <c r="B5" s="170"/>
      <c r="C5" s="170"/>
      <c r="D5" s="170"/>
      <c r="E5" s="170"/>
      <c r="F5" s="170"/>
      <c r="G5" s="170"/>
      <c r="H5" s="170"/>
      <c r="I5" s="170"/>
      <c r="J5" s="170"/>
      <c r="K5" s="170"/>
      <c r="L5" s="170"/>
      <c r="M5" s="170"/>
      <c r="N5" s="170"/>
      <c r="O5" s="170"/>
      <c r="P5" s="170"/>
      <c r="Q5" s="170"/>
      <c r="R5" s="170"/>
      <c r="S5" s="170"/>
      <c r="T5" s="170"/>
      <c r="U5" s="170"/>
    </row>
    <row r="7" spans="1:37" ht="30" customHeight="1" x14ac:dyDescent="0.2">
      <c r="A7" s="171" t="s">
        <v>0</v>
      </c>
      <c r="B7" s="171" t="s">
        <v>58</v>
      </c>
      <c r="C7" s="166" t="s">
        <v>5</v>
      </c>
      <c r="D7" s="166" t="s">
        <v>95</v>
      </c>
      <c r="E7" s="171" t="s">
        <v>1</v>
      </c>
      <c r="F7" s="166" t="s">
        <v>59</v>
      </c>
      <c r="G7" s="166" t="s">
        <v>60</v>
      </c>
      <c r="H7" s="166" t="s">
        <v>61</v>
      </c>
      <c r="I7" s="166" t="s">
        <v>62</v>
      </c>
      <c r="J7" s="166"/>
      <c r="K7" s="166"/>
      <c r="L7" s="166" t="s">
        <v>96</v>
      </c>
      <c r="M7" s="166" t="s">
        <v>97</v>
      </c>
      <c r="N7" s="166" t="s">
        <v>63</v>
      </c>
      <c r="O7" s="166"/>
      <c r="P7" s="166"/>
      <c r="Q7" s="166" t="s">
        <v>138</v>
      </c>
      <c r="R7" s="166" t="s">
        <v>64</v>
      </c>
      <c r="S7" s="166" t="s">
        <v>65</v>
      </c>
      <c r="T7" s="166"/>
      <c r="U7" s="166"/>
      <c r="V7" s="15" t="s">
        <v>66</v>
      </c>
      <c r="W7" s="15"/>
      <c r="X7" s="166" t="s">
        <v>99</v>
      </c>
      <c r="AK7" s="166" t="s">
        <v>4</v>
      </c>
    </row>
    <row r="8" spans="1:37" ht="28.5" customHeight="1" x14ac:dyDescent="0.2">
      <c r="A8" s="171"/>
      <c r="B8" s="171"/>
      <c r="C8" s="166"/>
      <c r="D8" s="166"/>
      <c r="E8" s="171"/>
      <c r="F8" s="166"/>
      <c r="G8" s="166"/>
      <c r="H8" s="166"/>
      <c r="I8" s="166" t="s">
        <v>67</v>
      </c>
      <c r="J8" s="166" t="s">
        <v>68</v>
      </c>
      <c r="K8" s="166"/>
      <c r="L8" s="166"/>
      <c r="M8" s="166"/>
      <c r="N8" s="166" t="s">
        <v>3</v>
      </c>
      <c r="O8" s="166" t="s">
        <v>2</v>
      </c>
      <c r="P8" s="166"/>
      <c r="Q8" s="166"/>
      <c r="R8" s="166"/>
      <c r="S8" s="166" t="s">
        <v>3</v>
      </c>
      <c r="T8" s="166" t="s">
        <v>2</v>
      </c>
      <c r="U8" s="166"/>
      <c r="V8" s="15"/>
      <c r="W8" s="15"/>
      <c r="X8" s="166"/>
      <c r="AK8" s="166"/>
    </row>
    <row r="9" spans="1:37" ht="92.25" customHeight="1" x14ac:dyDescent="0.2">
      <c r="A9" s="171"/>
      <c r="B9" s="171"/>
      <c r="C9" s="166"/>
      <c r="D9" s="166"/>
      <c r="E9" s="171"/>
      <c r="F9" s="166"/>
      <c r="G9" s="166"/>
      <c r="H9" s="166"/>
      <c r="I9" s="167"/>
      <c r="J9" s="25" t="s">
        <v>3</v>
      </c>
      <c r="K9" s="25" t="s">
        <v>69</v>
      </c>
      <c r="L9" s="166"/>
      <c r="M9" s="166"/>
      <c r="N9" s="166"/>
      <c r="O9" s="25" t="s">
        <v>70</v>
      </c>
      <c r="P9" s="25" t="s">
        <v>71</v>
      </c>
      <c r="Q9" s="166"/>
      <c r="R9" s="166"/>
      <c r="S9" s="166"/>
      <c r="T9" s="25" t="s">
        <v>70</v>
      </c>
      <c r="U9" s="25" t="s">
        <v>71</v>
      </c>
      <c r="V9" s="15"/>
      <c r="W9" s="15"/>
      <c r="X9" s="166"/>
      <c r="AK9" s="166"/>
    </row>
    <row r="10" spans="1:37" ht="17.25" customHeight="1" x14ac:dyDescent="0.2">
      <c r="A10" s="26">
        <v>1</v>
      </c>
      <c r="B10" s="26">
        <v>2</v>
      </c>
      <c r="C10" s="25">
        <v>3</v>
      </c>
      <c r="D10" s="25">
        <v>4</v>
      </c>
      <c r="E10" s="26">
        <v>5</v>
      </c>
      <c r="F10" s="25">
        <v>6</v>
      </c>
      <c r="G10" s="25">
        <v>7</v>
      </c>
      <c r="H10" s="25">
        <v>8</v>
      </c>
      <c r="I10" s="27">
        <v>9</v>
      </c>
      <c r="J10" s="25">
        <v>10</v>
      </c>
      <c r="K10" s="25">
        <v>11</v>
      </c>
      <c r="L10" s="25">
        <v>12</v>
      </c>
      <c r="M10" s="25">
        <v>13</v>
      </c>
      <c r="N10" s="25">
        <v>14</v>
      </c>
      <c r="O10" s="25">
        <v>15</v>
      </c>
      <c r="P10" s="25">
        <v>16</v>
      </c>
      <c r="Q10" s="25">
        <v>17</v>
      </c>
      <c r="R10" s="25">
        <v>18</v>
      </c>
      <c r="S10" s="25">
        <v>19</v>
      </c>
      <c r="T10" s="25">
        <v>20</v>
      </c>
      <c r="U10" s="25">
        <v>21</v>
      </c>
      <c r="V10" s="15"/>
      <c r="W10" s="15"/>
      <c r="X10" s="25">
        <v>22</v>
      </c>
      <c r="AK10" s="15"/>
    </row>
    <row r="11" spans="1:37" ht="24.75" customHeight="1" x14ac:dyDescent="0.2">
      <c r="A11" s="62"/>
      <c r="B11" s="62" t="s">
        <v>84</v>
      </c>
      <c r="C11" s="74"/>
      <c r="D11" s="74"/>
      <c r="E11" s="62"/>
      <c r="F11" s="74"/>
      <c r="G11" s="74"/>
      <c r="H11" s="74"/>
      <c r="I11" s="83"/>
      <c r="J11" s="75">
        <f t="shared" ref="J11" si="0">+J12+J35+J42</f>
        <v>449016971330</v>
      </c>
      <c r="K11" s="75"/>
      <c r="L11" s="75"/>
      <c r="M11" s="75"/>
      <c r="N11" s="75">
        <f t="shared" ref="N11:S11" si="1">+N12+N35+N42</f>
        <v>103756000000</v>
      </c>
      <c r="O11" s="75">
        <f t="shared" si="1"/>
        <v>0</v>
      </c>
      <c r="P11" s="75">
        <f t="shared" si="1"/>
        <v>0</v>
      </c>
      <c r="Q11" s="75">
        <f t="shared" si="1"/>
        <v>34363282815</v>
      </c>
      <c r="R11" s="75">
        <f t="shared" si="1"/>
        <v>1968282815</v>
      </c>
      <c r="S11" s="75">
        <f t="shared" si="1"/>
        <v>136151000000</v>
      </c>
      <c r="T11" s="74"/>
      <c r="U11" s="74"/>
      <c r="V11" s="70"/>
      <c r="W11" s="70"/>
      <c r="X11" s="74"/>
      <c r="Y11" s="84"/>
      <c r="Z11" s="84"/>
      <c r="AA11" s="84"/>
      <c r="AB11" s="84"/>
      <c r="AC11" s="84"/>
      <c r="AD11" s="84"/>
      <c r="AE11" s="84"/>
      <c r="AF11" s="84"/>
      <c r="AG11" s="84"/>
      <c r="AH11" s="84"/>
      <c r="AI11" s="84"/>
      <c r="AJ11" s="84"/>
      <c r="AK11" s="70"/>
    </row>
    <row r="12" spans="1:37" ht="41.25" customHeight="1" x14ac:dyDescent="0.2">
      <c r="A12" s="62" t="s">
        <v>7</v>
      </c>
      <c r="B12" s="65" t="s">
        <v>89</v>
      </c>
      <c r="C12" s="74"/>
      <c r="D12" s="74"/>
      <c r="E12" s="62"/>
      <c r="F12" s="74"/>
      <c r="G12" s="74"/>
      <c r="H12" s="74"/>
      <c r="I12" s="83"/>
      <c r="J12" s="75">
        <f t="shared" ref="J12" si="2">+J13+J31</f>
        <v>95591903334</v>
      </c>
      <c r="K12" s="75"/>
      <c r="L12" s="75"/>
      <c r="M12" s="75"/>
      <c r="N12" s="75">
        <f t="shared" ref="N12:S12" si="3">+N13+N31</f>
        <v>24689000000</v>
      </c>
      <c r="O12" s="75">
        <f t="shared" si="3"/>
        <v>0</v>
      </c>
      <c r="P12" s="75">
        <f t="shared" si="3"/>
        <v>0</v>
      </c>
      <c r="Q12" s="75">
        <f t="shared" si="3"/>
        <v>0</v>
      </c>
      <c r="R12" s="75">
        <f t="shared" si="3"/>
        <v>0</v>
      </c>
      <c r="S12" s="75">
        <f t="shared" si="3"/>
        <v>24689000000</v>
      </c>
      <c r="T12" s="74"/>
      <c r="U12" s="74"/>
      <c r="V12" s="70"/>
      <c r="W12" s="70"/>
      <c r="X12" s="74"/>
      <c r="Y12" s="84"/>
      <c r="Z12" s="85"/>
      <c r="AA12" s="85"/>
      <c r="AB12" s="84"/>
      <c r="AC12" s="84"/>
      <c r="AD12" s="84"/>
      <c r="AE12" s="84"/>
      <c r="AF12" s="84"/>
      <c r="AG12" s="84"/>
      <c r="AH12" s="84"/>
      <c r="AI12" s="84"/>
      <c r="AJ12" s="84"/>
      <c r="AK12" s="70"/>
    </row>
    <row r="13" spans="1:37" ht="24.75" customHeight="1" x14ac:dyDescent="0.2">
      <c r="A13" s="62" t="s">
        <v>11</v>
      </c>
      <c r="B13" s="65" t="s">
        <v>85</v>
      </c>
      <c r="C13" s="74"/>
      <c r="D13" s="74"/>
      <c r="E13" s="62"/>
      <c r="F13" s="74"/>
      <c r="G13" s="74"/>
      <c r="H13" s="74"/>
      <c r="I13" s="83"/>
      <c r="J13" s="75">
        <f t="shared" ref="J13" si="4">+J14</f>
        <v>85424363765</v>
      </c>
      <c r="K13" s="75"/>
      <c r="L13" s="75"/>
      <c r="M13" s="75"/>
      <c r="N13" s="75">
        <f>+N14</f>
        <v>20326000000</v>
      </c>
      <c r="O13" s="75">
        <f t="shared" ref="O13:S13" si="5">+O14</f>
        <v>0</v>
      </c>
      <c r="P13" s="75">
        <f t="shared" si="5"/>
        <v>0</v>
      </c>
      <c r="Q13" s="75">
        <f t="shared" si="5"/>
        <v>0</v>
      </c>
      <c r="R13" s="75">
        <f t="shared" si="5"/>
        <v>0</v>
      </c>
      <c r="S13" s="75">
        <f t="shared" si="5"/>
        <v>20326000000</v>
      </c>
      <c r="T13" s="74"/>
      <c r="U13" s="74"/>
      <c r="V13" s="70"/>
      <c r="W13" s="70"/>
      <c r="X13" s="74"/>
      <c r="Y13" s="84"/>
      <c r="Z13" s="84"/>
      <c r="AA13" s="84"/>
      <c r="AB13" s="84"/>
      <c r="AC13" s="84"/>
      <c r="AD13" s="84"/>
      <c r="AE13" s="84"/>
      <c r="AF13" s="84"/>
      <c r="AG13" s="84"/>
      <c r="AH13" s="84"/>
      <c r="AI13" s="84"/>
      <c r="AJ13" s="84"/>
      <c r="AK13" s="70"/>
    </row>
    <row r="14" spans="1:37" s="17" customFormat="1" ht="24.75" customHeight="1" x14ac:dyDescent="0.2">
      <c r="A14" s="86" t="s">
        <v>86</v>
      </c>
      <c r="B14" s="87" t="s">
        <v>87</v>
      </c>
      <c r="C14" s="88"/>
      <c r="D14" s="88"/>
      <c r="E14" s="86"/>
      <c r="F14" s="88"/>
      <c r="G14" s="88"/>
      <c r="H14" s="88"/>
      <c r="I14" s="89"/>
      <c r="J14" s="90">
        <f t="shared" ref="J14" si="6">SUM(J15:J30)</f>
        <v>85424363765</v>
      </c>
      <c r="K14" s="90"/>
      <c r="L14" s="90"/>
      <c r="M14" s="90"/>
      <c r="N14" s="90">
        <f>SUM(N15:N30)</f>
        <v>20326000000</v>
      </c>
      <c r="O14" s="90">
        <f t="shared" ref="O14:S14" si="7">SUM(O15:O30)</f>
        <v>0</v>
      </c>
      <c r="P14" s="90">
        <f t="shared" si="7"/>
        <v>0</v>
      </c>
      <c r="Q14" s="90">
        <f t="shared" si="7"/>
        <v>0</v>
      </c>
      <c r="R14" s="90">
        <f t="shared" si="7"/>
        <v>0</v>
      </c>
      <c r="S14" s="90">
        <f t="shared" si="7"/>
        <v>20326000000</v>
      </c>
      <c r="T14" s="88"/>
      <c r="U14" s="88"/>
      <c r="V14" s="82"/>
      <c r="W14" s="82"/>
      <c r="X14" s="88"/>
      <c r="Y14" s="18"/>
      <c r="Z14" s="18"/>
      <c r="AA14" s="18"/>
      <c r="AB14" s="18"/>
      <c r="AC14" s="18"/>
      <c r="AD14" s="18"/>
      <c r="AE14" s="18"/>
      <c r="AF14" s="18"/>
      <c r="AG14" s="18"/>
      <c r="AH14" s="18"/>
      <c r="AI14" s="18"/>
      <c r="AJ14" s="18"/>
      <c r="AK14" s="82"/>
    </row>
    <row r="15" spans="1:37" ht="75.75" customHeight="1" x14ac:dyDescent="0.2">
      <c r="A15" s="66">
        <v>1</v>
      </c>
      <c r="B15" s="71" t="s">
        <v>20</v>
      </c>
      <c r="C15" s="67" t="s">
        <v>72</v>
      </c>
      <c r="D15" s="67" t="s">
        <v>73</v>
      </c>
      <c r="E15" s="67" t="s">
        <v>74</v>
      </c>
      <c r="F15" s="67">
        <v>8184278</v>
      </c>
      <c r="G15" s="67">
        <v>292</v>
      </c>
      <c r="H15" s="67" t="s">
        <v>75</v>
      </c>
      <c r="I15" s="67" t="s">
        <v>47</v>
      </c>
      <c r="J15" s="91">
        <v>11856194126</v>
      </c>
      <c r="K15" s="92"/>
      <c r="L15" s="74"/>
      <c r="M15" s="74"/>
      <c r="N15" s="92">
        <v>3234000000</v>
      </c>
      <c r="O15" s="74"/>
      <c r="P15" s="74"/>
      <c r="Q15" s="92"/>
      <c r="R15" s="74"/>
      <c r="S15" s="91">
        <f>+N15+Q15-R15</f>
        <v>3234000000</v>
      </c>
      <c r="T15" s="74"/>
      <c r="U15" s="74"/>
      <c r="V15" s="70"/>
      <c r="W15" s="70"/>
      <c r="X15" s="74"/>
      <c r="Y15" s="93">
        <f t="shared" ref="Y15:Y20" si="8">+S15+S45</f>
        <v>9983000000</v>
      </c>
      <c r="Z15" s="85"/>
      <c r="AA15" s="85">
        <f>+'[1]phu luc so 2'!O19</f>
        <v>8623000000</v>
      </c>
      <c r="AB15" s="85">
        <f>+Y15-AA15</f>
        <v>1360000000</v>
      </c>
      <c r="AC15" s="84"/>
      <c r="AD15" s="84"/>
      <c r="AE15" s="84"/>
      <c r="AF15" s="84"/>
      <c r="AG15" s="84"/>
      <c r="AH15" s="84"/>
      <c r="AI15" s="84"/>
      <c r="AJ15" s="84"/>
      <c r="AK15" s="70"/>
    </row>
    <row r="16" spans="1:37" ht="75.75" customHeight="1" x14ac:dyDescent="0.2">
      <c r="A16" s="66">
        <v>2</v>
      </c>
      <c r="B16" s="71" t="s">
        <v>21</v>
      </c>
      <c r="C16" s="67" t="s">
        <v>72</v>
      </c>
      <c r="D16" s="67" t="s">
        <v>73</v>
      </c>
      <c r="E16" s="67" t="s">
        <v>74</v>
      </c>
      <c r="F16" s="94">
        <v>8184279</v>
      </c>
      <c r="G16" s="67">
        <v>292</v>
      </c>
      <c r="H16" s="67" t="s">
        <v>75</v>
      </c>
      <c r="I16" s="67" t="s">
        <v>22</v>
      </c>
      <c r="J16" s="91">
        <v>6877200823</v>
      </c>
      <c r="K16" s="95"/>
      <c r="L16" s="74"/>
      <c r="M16" s="74"/>
      <c r="N16" s="95">
        <v>2587000000</v>
      </c>
      <c r="O16" s="74"/>
      <c r="P16" s="74"/>
      <c r="Q16" s="92"/>
      <c r="R16" s="74"/>
      <c r="S16" s="91">
        <f t="shared" ref="S16:S34" si="9">+N16+Q16-R16</f>
        <v>2587000000</v>
      </c>
      <c r="T16" s="74"/>
      <c r="U16" s="74"/>
      <c r="V16" s="70"/>
      <c r="W16" s="70"/>
      <c r="X16" s="74"/>
      <c r="Y16" s="93">
        <f t="shared" si="8"/>
        <v>5991000000</v>
      </c>
      <c r="Z16" s="84"/>
      <c r="AA16" s="85">
        <f>+'[1]phu luc so 2'!O20</f>
        <v>5611000000</v>
      </c>
      <c r="AB16" s="85">
        <f t="shared" ref="AB16:AB30" si="10">+Y16-AA16</f>
        <v>380000000</v>
      </c>
      <c r="AC16" s="84"/>
      <c r="AD16" s="84"/>
      <c r="AE16" s="84"/>
      <c r="AF16" s="84"/>
      <c r="AG16" s="84"/>
      <c r="AH16" s="84"/>
      <c r="AI16" s="84"/>
      <c r="AJ16" s="84"/>
      <c r="AK16" s="70"/>
    </row>
    <row r="17" spans="1:37" ht="75.75" customHeight="1" x14ac:dyDescent="0.2">
      <c r="A17" s="66">
        <v>3</v>
      </c>
      <c r="B17" s="71" t="s">
        <v>42</v>
      </c>
      <c r="C17" s="67" t="s">
        <v>72</v>
      </c>
      <c r="D17" s="67" t="s">
        <v>73</v>
      </c>
      <c r="E17" s="67" t="s">
        <v>74</v>
      </c>
      <c r="F17" s="94">
        <v>8183942</v>
      </c>
      <c r="G17" s="67">
        <v>292</v>
      </c>
      <c r="H17" s="67" t="s">
        <v>75</v>
      </c>
      <c r="I17" s="67" t="s">
        <v>48</v>
      </c>
      <c r="J17" s="91">
        <v>7932605413</v>
      </c>
      <c r="K17" s="92"/>
      <c r="L17" s="74"/>
      <c r="M17" s="74"/>
      <c r="N17" s="92">
        <v>2380000000</v>
      </c>
      <c r="O17" s="74"/>
      <c r="P17" s="74"/>
      <c r="Q17" s="92"/>
      <c r="R17" s="74"/>
      <c r="S17" s="91">
        <f t="shared" si="9"/>
        <v>2380000000</v>
      </c>
      <c r="T17" s="74"/>
      <c r="U17" s="74"/>
      <c r="V17" s="70"/>
      <c r="W17" s="70"/>
      <c r="X17" s="74"/>
      <c r="Y17" s="93">
        <f t="shared" si="8"/>
        <v>7067000000</v>
      </c>
      <c r="Z17" s="84"/>
      <c r="AA17" s="85">
        <f>+'[1]phu luc so 2'!O21</f>
        <v>5067000000</v>
      </c>
      <c r="AB17" s="85">
        <f t="shared" si="10"/>
        <v>2000000000</v>
      </c>
      <c r="AC17" s="84"/>
      <c r="AD17" s="84"/>
      <c r="AE17" s="84"/>
      <c r="AF17" s="84"/>
      <c r="AG17" s="84"/>
      <c r="AH17" s="84"/>
      <c r="AI17" s="84"/>
      <c r="AJ17" s="84"/>
      <c r="AK17" s="70"/>
    </row>
    <row r="18" spans="1:37" ht="75.75" customHeight="1" x14ac:dyDescent="0.2">
      <c r="A18" s="66">
        <v>4</v>
      </c>
      <c r="B18" s="76" t="s">
        <v>43</v>
      </c>
      <c r="C18" s="67" t="s">
        <v>72</v>
      </c>
      <c r="D18" s="67" t="s">
        <v>73</v>
      </c>
      <c r="E18" s="67" t="s">
        <v>74</v>
      </c>
      <c r="F18" s="96">
        <v>8183935</v>
      </c>
      <c r="G18" s="67">
        <v>292</v>
      </c>
      <c r="H18" s="67" t="s">
        <v>75</v>
      </c>
      <c r="I18" s="67" t="s">
        <v>49</v>
      </c>
      <c r="J18" s="91">
        <v>5695090219</v>
      </c>
      <c r="K18" s="97"/>
      <c r="L18" s="74"/>
      <c r="M18" s="74"/>
      <c r="N18" s="97">
        <v>2278000000</v>
      </c>
      <c r="O18" s="74"/>
      <c r="P18" s="74"/>
      <c r="Q18" s="92"/>
      <c r="R18" s="74"/>
      <c r="S18" s="91">
        <f t="shared" si="9"/>
        <v>2278000000</v>
      </c>
      <c r="T18" s="74"/>
      <c r="U18" s="74"/>
      <c r="V18" s="70"/>
      <c r="W18" s="70"/>
      <c r="X18" s="74"/>
      <c r="Y18" s="93">
        <f t="shared" si="8"/>
        <v>5276000000</v>
      </c>
      <c r="Z18" s="84"/>
      <c r="AA18" s="85">
        <f>+'[1]phu luc so 2'!O22</f>
        <v>3987000000</v>
      </c>
      <c r="AB18" s="85">
        <f t="shared" si="10"/>
        <v>1289000000</v>
      </c>
      <c r="AC18" s="84"/>
      <c r="AD18" s="84"/>
      <c r="AE18" s="84"/>
      <c r="AF18" s="84"/>
      <c r="AG18" s="84"/>
      <c r="AH18" s="84"/>
      <c r="AI18" s="84"/>
      <c r="AJ18" s="84"/>
      <c r="AK18" s="70"/>
    </row>
    <row r="19" spans="1:37" ht="75.75" customHeight="1" x14ac:dyDescent="0.2">
      <c r="A19" s="66">
        <v>5</v>
      </c>
      <c r="B19" s="76" t="s">
        <v>30</v>
      </c>
      <c r="C19" s="67" t="s">
        <v>72</v>
      </c>
      <c r="D19" s="67" t="s">
        <v>73</v>
      </c>
      <c r="E19" s="67" t="s">
        <v>74</v>
      </c>
      <c r="F19" s="96">
        <v>8183941</v>
      </c>
      <c r="G19" s="67">
        <v>292</v>
      </c>
      <c r="H19" s="67" t="s">
        <v>75</v>
      </c>
      <c r="I19" s="67" t="s">
        <v>31</v>
      </c>
      <c r="J19" s="91">
        <v>3194472171</v>
      </c>
      <c r="K19" s="98"/>
      <c r="L19" s="74"/>
      <c r="M19" s="74"/>
      <c r="N19" s="98">
        <v>1088000000</v>
      </c>
      <c r="O19" s="74"/>
      <c r="P19" s="74"/>
      <c r="Q19" s="92"/>
      <c r="R19" s="74"/>
      <c r="S19" s="91">
        <f t="shared" si="9"/>
        <v>1088000000</v>
      </c>
      <c r="T19" s="74"/>
      <c r="U19" s="74"/>
      <c r="V19" s="70"/>
      <c r="W19" s="70"/>
      <c r="X19" s="74"/>
      <c r="Y19" s="93">
        <f t="shared" si="8"/>
        <v>2805546000</v>
      </c>
      <c r="Z19" s="84">
        <f>2315000000+490546000</f>
        <v>2805546000</v>
      </c>
      <c r="AA19" s="85">
        <f>+'[1]phu luc so 2'!O23</f>
        <v>2805546000</v>
      </c>
      <c r="AB19" s="85">
        <f t="shared" si="10"/>
        <v>0</v>
      </c>
      <c r="AC19" s="84"/>
      <c r="AD19" s="84"/>
      <c r="AE19" s="84"/>
      <c r="AF19" s="84"/>
      <c r="AG19" s="84"/>
      <c r="AH19" s="84"/>
      <c r="AI19" s="84"/>
      <c r="AJ19" s="84"/>
      <c r="AK19" s="70"/>
    </row>
    <row r="20" spans="1:37" ht="75.75" customHeight="1" x14ac:dyDescent="0.2">
      <c r="A20" s="66">
        <v>6</v>
      </c>
      <c r="B20" s="73" t="s">
        <v>32</v>
      </c>
      <c r="C20" s="67" t="s">
        <v>72</v>
      </c>
      <c r="D20" s="67" t="s">
        <v>73</v>
      </c>
      <c r="E20" s="67" t="s">
        <v>74</v>
      </c>
      <c r="F20" s="99">
        <v>8183943</v>
      </c>
      <c r="G20" s="67">
        <v>292</v>
      </c>
      <c r="H20" s="67" t="s">
        <v>75</v>
      </c>
      <c r="I20" s="67" t="s">
        <v>33</v>
      </c>
      <c r="J20" s="91">
        <v>2010597249</v>
      </c>
      <c r="K20" s="97"/>
      <c r="L20" s="74"/>
      <c r="M20" s="74"/>
      <c r="N20" s="97">
        <v>40000000</v>
      </c>
      <c r="O20" s="74"/>
      <c r="P20" s="74"/>
      <c r="Q20" s="92"/>
      <c r="R20" s="74"/>
      <c r="S20" s="91">
        <f t="shared" si="9"/>
        <v>40000000</v>
      </c>
      <c r="T20" s="74"/>
      <c r="U20" s="74"/>
      <c r="V20" s="70"/>
      <c r="W20" s="70"/>
      <c r="X20" s="74"/>
      <c r="Y20" s="93">
        <f t="shared" si="8"/>
        <v>1802895000</v>
      </c>
      <c r="Z20" s="84">
        <f>1407000000+395895000</f>
        <v>1802895000</v>
      </c>
      <c r="AA20" s="85">
        <f>+'[1]phu luc so 2'!O24</f>
        <v>1802895000</v>
      </c>
      <c r="AB20" s="85">
        <f t="shared" si="10"/>
        <v>0</v>
      </c>
      <c r="AC20" s="84"/>
      <c r="AD20" s="84"/>
      <c r="AE20" s="84"/>
      <c r="AF20" s="84"/>
      <c r="AG20" s="84"/>
      <c r="AH20" s="84"/>
      <c r="AI20" s="84"/>
      <c r="AJ20" s="84"/>
      <c r="AK20" s="70"/>
    </row>
    <row r="21" spans="1:37" ht="75.75" customHeight="1" x14ac:dyDescent="0.2">
      <c r="A21" s="66">
        <v>7</v>
      </c>
      <c r="B21" s="71" t="s">
        <v>44</v>
      </c>
      <c r="C21" s="67" t="s">
        <v>72</v>
      </c>
      <c r="D21" s="67" t="s">
        <v>73</v>
      </c>
      <c r="E21" s="67" t="s">
        <v>74</v>
      </c>
      <c r="F21" s="94">
        <v>818946</v>
      </c>
      <c r="G21" s="67">
        <v>292</v>
      </c>
      <c r="H21" s="67" t="s">
        <v>75</v>
      </c>
      <c r="I21" s="67" t="s">
        <v>50</v>
      </c>
      <c r="J21" s="91">
        <v>4619161888</v>
      </c>
      <c r="K21" s="92"/>
      <c r="L21" s="74"/>
      <c r="M21" s="74"/>
      <c r="N21" s="92">
        <v>1848000000</v>
      </c>
      <c r="O21" s="74"/>
      <c r="P21" s="74"/>
      <c r="Q21" s="92"/>
      <c r="R21" s="74"/>
      <c r="S21" s="91">
        <f t="shared" si="9"/>
        <v>1848000000</v>
      </c>
      <c r="T21" s="74"/>
      <c r="U21" s="74"/>
      <c r="V21" s="70"/>
      <c r="W21" s="70"/>
      <c r="X21" s="74"/>
      <c r="Y21" s="93">
        <f t="shared" ref="Y21:Y26" si="11">+N21+S51</f>
        <v>6048000000</v>
      </c>
      <c r="Z21" s="84"/>
      <c r="AA21" s="85">
        <f>+'[1]phu luc so 2'!O25</f>
        <v>3248000000</v>
      </c>
      <c r="AB21" s="85">
        <f t="shared" si="10"/>
        <v>2800000000</v>
      </c>
      <c r="AC21" s="84"/>
      <c r="AD21" s="84"/>
      <c r="AE21" s="84"/>
      <c r="AF21" s="84"/>
      <c r="AG21" s="84"/>
      <c r="AH21" s="84"/>
      <c r="AI21" s="84"/>
      <c r="AJ21" s="84"/>
      <c r="AK21" s="70"/>
    </row>
    <row r="22" spans="1:37" ht="75.75" customHeight="1" x14ac:dyDescent="0.2">
      <c r="A22" s="66">
        <v>8</v>
      </c>
      <c r="B22" s="71" t="s">
        <v>45</v>
      </c>
      <c r="C22" s="67" t="s">
        <v>72</v>
      </c>
      <c r="D22" s="67" t="s">
        <v>73</v>
      </c>
      <c r="E22" s="67" t="s">
        <v>74</v>
      </c>
      <c r="F22" s="94">
        <v>8183948</v>
      </c>
      <c r="G22" s="67">
        <v>292</v>
      </c>
      <c r="H22" s="67" t="s">
        <v>75</v>
      </c>
      <c r="I22" s="67" t="s">
        <v>51</v>
      </c>
      <c r="J22" s="91">
        <v>2671548595</v>
      </c>
      <c r="K22" s="97"/>
      <c r="L22" s="74"/>
      <c r="M22" s="74"/>
      <c r="N22" s="97">
        <v>1069000000</v>
      </c>
      <c r="O22" s="74"/>
      <c r="P22" s="74"/>
      <c r="Q22" s="92"/>
      <c r="R22" s="74"/>
      <c r="S22" s="91">
        <f t="shared" si="9"/>
        <v>1069000000</v>
      </c>
      <c r="T22" s="74"/>
      <c r="U22" s="74"/>
      <c r="V22" s="70"/>
      <c r="W22" s="70"/>
      <c r="X22" s="74"/>
      <c r="Y22" s="93">
        <f t="shared" si="11"/>
        <v>2432000000</v>
      </c>
      <c r="Z22" s="84"/>
      <c r="AA22" s="85">
        <f>+'[1]phu luc so 2'!O26</f>
        <v>1892000000</v>
      </c>
      <c r="AB22" s="85">
        <f t="shared" si="10"/>
        <v>540000000</v>
      </c>
      <c r="AC22" s="84"/>
      <c r="AD22" s="84"/>
      <c r="AE22" s="84"/>
      <c r="AF22" s="84"/>
      <c r="AG22" s="84"/>
      <c r="AH22" s="84"/>
      <c r="AI22" s="84"/>
      <c r="AJ22" s="84"/>
      <c r="AK22" s="70"/>
    </row>
    <row r="23" spans="1:37" ht="75.75" customHeight="1" x14ac:dyDescent="0.2">
      <c r="A23" s="66">
        <v>9</v>
      </c>
      <c r="B23" s="71" t="s">
        <v>24</v>
      </c>
      <c r="C23" s="67" t="s">
        <v>72</v>
      </c>
      <c r="D23" s="67" t="s">
        <v>73</v>
      </c>
      <c r="E23" s="67" t="s">
        <v>74</v>
      </c>
      <c r="F23" s="94">
        <v>8184286</v>
      </c>
      <c r="G23" s="67">
        <v>292</v>
      </c>
      <c r="H23" s="67" t="s">
        <v>75</v>
      </c>
      <c r="I23" s="67" t="s">
        <v>25</v>
      </c>
      <c r="J23" s="91">
        <v>1898440228</v>
      </c>
      <c r="K23" s="98"/>
      <c r="L23" s="74"/>
      <c r="M23" s="74"/>
      <c r="N23" s="98">
        <v>800000000</v>
      </c>
      <c r="O23" s="74"/>
      <c r="P23" s="74"/>
      <c r="Q23" s="92"/>
      <c r="R23" s="74"/>
      <c r="S23" s="91">
        <f t="shared" si="9"/>
        <v>800000000</v>
      </c>
      <c r="T23" s="74"/>
      <c r="U23" s="74"/>
      <c r="V23" s="70"/>
      <c r="W23" s="70"/>
      <c r="X23" s="74"/>
      <c r="Y23" s="93">
        <f t="shared" si="11"/>
        <v>1557253770</v>
      </c>
      <c r="Z23" s="84">
        <f>1370000000+263552000</f>
        <v>1633552000</v>
      </c>
      <c r="AA23" s="85">
        <f>+'[1]phu luc so 2'!O27</f>
        <v>1633559000</v>
      </c>
      <c r="AB23" s="85">
        <f t="shared" si="10"/>
        <v>-76305230</v>
      </c>
      <c r="AC23" s="84"/>
      <c r="AD23" s="84"/>
      <c r="AE23" s="84"/>
      <c r="AF23" s="84"/>
      <c r="AG23" s="84"/>
      <c r="AH23" s="84"/>
      <c r="AI23" s="84"/>
      <c r="AJ23" s="84"/>
      <c r="AK23" s="70"/>
    </row>
    <row r="24" spans="1:37" ht="75.75" customHeight="1" x14ac:dyDescent="0.2">
      <c r="A24" s="66">
        <v>10</v>
      </c>
      <c r="B24" s="12" t="s">
        <v>183</v>
      </c>
      <c r="C24" s="67" t="s">
        <v>72</v>
      </c>
      <c r="D24" s="67" t="s">
        <v>73</v>
      </c>
      <c r="E24" s="67" t="s">
        <v>74</v>
      </c>
      <c r="F24" s="99">
        <v>8184287</v>
      </c>
      <c r="G24" s="67">
        <v>292</v>
      </c>
      <c r="H24" s="67">
        <v>2026</v>
      </c>
      <c r="I24" s="67" t="s">
        <v>23</v>
      </c>
      <c r="J24" s="91">
        <v>787442798</v>
      </c>
      <c r="K24" s="97"/>
      <c r="L24" s="74"/>
      <c r="M24" s="74"/>
      <c r="N24" s="97">
        <v>630000000</v>
      </c>
      <c r="O24" s="74"/>
      <c r="P24" s="74"/>
      <c r="Q24" s="92"/>
      <c r="R24" s="74"/>
      <c r="S24" s="91">
        <f t="shared" si="9"/>
        <v>630000000</v>
      </c>
      <c r="T24" s="74"/>
      <c r="U24" s="74"/>
      <c r="V24" s="70"/>
      <c r="W24" s="70"/>
      <c r="X24" s="74"/>
      <c r="Y24" s="93">
        <f t="shared" si="11"/>
        <v>732175448</v>
      </c>
      <c r="Z24" s="84">
        <f>630000000+100000000</f>
        <v>730000000</v>
      </c>
      <c r="AA24" s="85">
        <f>+'[1]phu luc so 2'!O28</f>
        <v>730000000</v>
      </c>
      <c r="AB24" s="85">
        <f t="shared" si="10"/>
        <v>2175448</v>
      </c>
      <c r="AC24" s="84"/>
      <c r="AD24" s="84"/>
      <c r="AE24" s="84"/>
      <c r="AF24" s="84"/>
      <c r="AG24" s="84"/>
      <c r="AH24" s="84"/>
      <c r="AI24" s="84"/>
      <c r="AJ24" s="84"/>
      <c r="AK24" s="70"/>
    </row>
    <row r="25" spans="1:37" ht="75.75" customHeight="1" x14ac:dyDescent="0.2">
      <c r="A25" s="66">
        <v>11</v>
      </c>
      <c r="B25" s="71" t="s">
        <v>26</v>
      </c>
      <c r="C25" s="67" t="s">
        <v>72</v>
      </c>
      <c r="D25" s="67" t="s">
        <v>73</v>
      </c>
      <c r="E25" s="67" t="s">
        <v>74</v>
      </c>
      <c r="F25" s="94">
        <v>8184281</v>
      </c>
      <c r="G25" s="67">
        <v>292</v>
      </c>
      <c r="H25" s="67">
        <v>2026</v>
      </c>
      <c r="I25" s="67" t="s">
        <v>27</v>
      </c>
      <c r="J25" s="91">
        <v>1829545213</v>
      </c>
      <c r="K25" s="98"/>
      <c r="L25" s="74"/>
      <c r="M25" s="74"/>
      <c r="N25" s="98">
        <v>732000000</v>
      </c>
      <c r="O25" s="74"/>
      <c r="P25" s="74"/>
      <c r="Q25" s="92"/>
      <c r="R25" s="74"/>
      <c r="S25" s="91">
        <f t="shared" si="9"/>
        <v>732000000</v>
      </c>
      <c r="T25" s="74"/>
      <c r="U25" s="74"/>
      <c r="V25" s="70"/>
      <c r="W25" s="70"/>
      <c r="X25" s="74"/>
      <c r="Y25" s="93">
        <f t="shared" si="11"/>
        <v>1709793900</v>
      </c>
      <c r="Z25" s="84">
        <f>1289000000+410000000</f>
        <v>1699000000</v>
      </c>
      <c r="AA25" s="85">
        <f>+'[1]phu luc so 2'!O29</f>
        <v>1699000000</v>
      </c>
      <c r="AB25" s="85">
        <f t="shared" si="10"/>
        <v>10793900</v>
      </c>
      <c r="AC25" s="84"/>
      <c r="AD25" s="84"/>
      <c r="AE25" s="84"/>
      <c r="AF25" s="84"/>
      <c r="AG25" s="84"/>
      <c r="AH25" s="84"/>
      <c r="AI25" s="84"/>
      <c r="AJ25" s="84"/>
      <c r="AK25" s="70"/>
    </row>
    <row r="26" spans="1:37" ht="75.75" customHeight="1" x14ac:dyDescent="0.2">
      <c r="A26" s="66">
        <v>12</v>
      </c>
      <c r="B26" s="76" t="s">
        <v>46</v>
      </c>
      <c r="C26" s="67" t="s">
        <v>72</v>
      </c>
      <c r="D26" s="67" t="s">
        <v>73</v>
      </c>
      <c r="E26" s="67" t="s">
        <v>74</v>
      </c>
      <c r="F26" s="96">
        <v>8184285</v>
      </c>
      <c r="G26" s="67">
        <v>292</v>
      </c>
      <c r="H26" s="67" t="s">
        <v>75</v>
      </c>
      <c r="I26" s="67" t="s">
        <v>52</v>
      </c>
      <c r="J26" s="91">
        <v>6737568920</v>
      </c>
      <c r="K26" s="100"/>
      <c r="L26" s="74"/>
      <c r="M26" s="74"/>
      <c r="N26" s="100">
        <v>2694000000</v>
      </c>
      <c r="O26" s="74"/>
      <c r="P26" s="74"/>
      <c r="Q26" s="92"/>
      <c r="R26" s="74"/>
      <c r="S26" s="91">
        <f t="shared" si="9"/>
        <v>2694000000</v>
      </c>
      <c r="T26" s="74"/>
      <c r="U26" s="74"/>
      <c r="V26" s="70"/>
      <c r="W26" s="70"/>
      <c r="X26" s="74"/>
      <c r="Y26" s="93">
        <f t="shared" si="11"/>
        <v>6393402598</v>
      </c>
      <c r="Z26" s="84"/>
      <c r="AA26" s="85">
        <f>+'[1]phu luc so 2'!O30</f>
        <v>4694000000</v>
      </c>
      <c r="AB26" s="85">
        <f t="shared" si="10"/>
        <v>1699402598</v>
      </c>
      <c r="AC26" s="84"/>
      <c r="AD26" s="84"/>
      <c r="AE26" s="84"/>
      <c r="AF26" s="84"/>
      <c r="AG26" s="84"/>
      <c r="AH26" s="84"/>
      <c r="AI26" s="84"/>
      <c r="AJ26" s="84"/>
      <c r="AK26" s="70"/>
    </row>
    <row r="27" spans="1:37" ht="75.75" customHeight="1" x14ac:dyDescent="0.2">
      <c r="A27" s="66">
        <v>13</v>
      </c>
      <c r="B27" s="73" t="s">
        <v>18</v>
      </c>
      <c r="C27" s="67" t="s">
        <v>72</v>
      </c>
      <c r="D27" s="67" t="s">
        <v>73</v>
      </c>
      <c r="E27" s="67" t="s">
        <v>74</v>
      </c>
      <c r="F27" s="101">
        <v>8183945</v>
      </c>
      <c r="G27" s="67">
        <v>292</v>
      </c>
      <c r="H27" s="67" t="s">
        <v>75</v>
      </c>
      <c r="I27" s="67" t="s">
        <v>19</v>
      </c>
      <c r="J27" s="91">
        <v>8440110000</v>
      </c>
      <c r="K27" s="100"/>
      <c r="L27" s="74"/>
      <c r="M27" s="74"/>
      <c r="N27" s="100">
        <v>236000000</v>
      </c>
      <c r="O27" s="74"/>
      <c r="P27" s="74"/>
      <c r="Q27" s="92"/>
      <c r="R27" s="74"/>
      <c r="S27" s="91">
        <f t="shared" si="9"/>
        <v>236000000</v>
      </c>
      <c r="T27" s="74"/>
      <c r="U27" s="74"/>
      <c r="V27" s="70"/>
      <c r="W27" s="70"/>
      <c r="X27" s="74"/>
      <c r="Y27" s="93">
        <f>+N27+N58</f>
        <v>6986000000</v>
      </c>
      <c r="Z27" s="84"/>
      <c r="AA27" s="85">
        <f>+'[1]phu luc so 2'!O32</f>
        <v>6986000000</v>
      </c>
      <c r="AB27" s="85">
        <f t="shared" si="10"/>
        <v>0</v>
      </c>
      <c r="AC27" s="84"/>
      <c r="AD27" s="84"/>
      <c r="AE27" s="84"/>
      <c r="AF27" s="84"/>
      <c r="AG27" s="84"/>
      <c r="AH27" s="84"/>
      <c r="AI27" s="84"/>
      <c r="AJ27" s="84"/>
      <c r="AK27" s="70"/>
    </row>
    <row r="28" spans="1:37" ht="75.75" customHeight="1" x14ac:dyDescent="0.2">
      <c r="A28" s="66">
        <v>14</v>
      </c>
      <c r="B28" s="73" t="s">
        <v>28</v>
      </c>
      <c r="C28" s="67" t="s">
        <v>72</v>
      </c>
      <c r="D28" s="67" t="s">
        <v>73</v>
      </c>
      <c r="E28" s="67" t="s">
        <v>74</v>
      </c>
      <c r="F28" s="99">
        <v>8184280</v>
      </c>
      <c r="G28" s="67">
        <v>292</v>
      </c>
      <c r="H28" s="67">
        <v>2026</v>
      </c>
      <c r="I28" s="67" t="s">
        <v>29</v>
      </c>
      <c r="J28" s="91">
        <v>1324447428</v>
      </c>
      <c r="K28" s="100"/>
      <c r="L28" s="74"/>
      <c r="M28" s="74"/>
      <c r="N28" s="100">
        <v>562000000</v>
      </c>
      <c r="O28" s="74"/>
      <c r="P28" s="74"/>
      <c r="Q28" s="92"/>
      <c r="R28" s="74"/>
      <c r="S28" s="91">
        <f t="shared" si="9"/>
        <v>562000000</v>
      </c>
      <c r="T28" s="74"/>
      <c r="U28" s="74"/>
      <c r="V28" s="70"/>
      <c r="W28" s="70"/>
      <c r="X28" s="74"/>
      <c r="Y28" s="93">
        <f>+N28+N57+220000000</f>
        <v>1420000000</v>
      </c>
      <c r="Z28" s="84">
        <f>980000000+220000000</f>
        <v>1200000000</v>
      </c>
      <c r="AA28" s="85">
        <f>+Z28</f>
        <v>1200000000</v>
      </c>
      <c r="AB28" s="85">
        <f t="shared" si="10"/>
        <v>220000000</v>
      </c>
      <c r="AC28" s="84"/>
      <c r="AD28" s="84"/>
      <c r="AE28" s="84"/>
      <c r="AF28" s="84"/>
      <c r="AG28" s="84"/>
      <c r="AH28" s="84"/>
      <c r="AI28" s="84"/>
      <c r="AJ28" s="84"/>
      <c r="AK28" s="70"/>
    </row>
    <row r="29" spans="1:37" ht="75.75" customHeight="1" x14ac:dyDescent="0.2">
      <c r="A29" s="66">
        <v>15</v>
      </c>
      <c r="B29" s="102" t="s">
        <v>13</v>
      </c>
      <c r="C29" s="67" t="s">
        <v>72</v>
      </c>
      <c r="D29" s="67" t="s">
        <v>73</v>
      </c>
      <c r="E29" s="67" t="s">
        <v>74</v>
      </c>
      <c r="F29" s="99">
        <v>8184282</v>
      </c>
      <c r="G29" s="67">
        <v>292</v>
      </c>
      <c r="H29" s="67" t="s">
        <v>75</v>
      </c>
      <c r="I29" s="94" t="s">
        <v>15</v>
      </c>
      <c r="J29" s="91">
        <v>15247143000</v>
      </c>
      <c r="K29" s="103"/>
      <c r="L29" s="74"/>
      <c r="M29" s="74"/>
      <c r="N29" s="100">
        <v>98000000</v>
      </c>
      <c r="O29" s="74"/>
      <c r="P29" s="74"/>
      <c r="Q29" s="92"/>
      <c r="R29" s="74"/>
      <c r="S29" s="91">
        <f t="shared" si="9"/>
        <v>98000000</v>
      </c>
      <c r="T29" s="74"/>
      <c r="U29" s="74"/>
      <c r="V29" s="70"/>
      <c r="W29" s="70"/>
      <c r="X29" s="74"/>
      <c r="Y29" s="93">
        <f>+S29+S59</f>
        <v>9589000000</v>
      </c>
      <c r="Z29" s="84">
        <v>7039000000</v>
      </c>
      <c r="AA29" s="85">
        <f>+'[1]phu luc so 2'!O33</f>
        <v>7039000000</v>
      </c>
      <c r="AB29" s="85">
        <f t="shared" si="10"/>
        <v>2550000000</v>
      </c>
      <c r="AC29" s="84"/>
      <c r="AD29" s="84"/>
      <c r="AE29" s="84"/>
      <c r="AF29" s="84"/>
      <c r="AG29" s="84"/>
      <c r="AH29" s="84"/>
      <c r="AI29" s="84"/>
      <c r="AJ29" s="84"/>
      <c r="AK29" s="70"/>
    </row>
    <row r="30" spans="1:37" ht="75.75" customHeight="1" x14ac:dyDescent="0.2">
      <c r="A30" s="66">
        <v>16</v>
      </c>
      <c r="B30" s="102" t="s">
        <v>16</v>
      </c>
      <c r="C30" s="67" t="s">
        <v>72</v>
      </c>
      <c r="D30" s="67" t="s">
        <v>73</v>
      </c>
      <c r="E30" s="67" t="s">
        <v>74</v>
      </c>
      <c r="F30" s="99">
        <v>8184283</v>
      </c>
      <c r="G30" s="67">
        <v>292</v>
      </c>
      <c r="H30" s="67" t="s">
        <v>75</v>
      </c>
      <c r="I30" s="94" t="s">
        <v>17</v>
      </c>
      <c r="J30" s="91">
        <v>4302795694</v>
      </c>
      <c r="K30" s="103"/>
      <c r="L30" s="74"/>
      <c r="M30" s="74"/>
      <c r="N30" s="100">
        <v>50000000</v>
      </c>
      <c r="O30" s="74"/>
      <c r="P30" s="74"/>
      <c r="Q30" s="92"/>
      <c r="R30" s="74"/>
      <c r="S30" s="91">
        <f t="shared" si="9"/>
        <v>50000000</v>
      </c>
      <c r="T30" s="74"/>
      <c r="U30" s="74"/>
      <c r="V30" s="70"/>
      <c r="W30" s="70"/>
      <c r="X30" s="74"/>
      <c r="Y30" s="93">
        <f>+N30+S60</f>
        <v>2138933284</v>
      </c>
      <c r="Z30" s="84"/>
      <c r="AA30" s="85">
        <f>+'[1]phu luc so 2'!O34</f>
        <v>3654000000</v>
      </c>
      <c r="AB30" s="85">
        <f t="shared" si="10"/>
        <v>-1515066716</v>
      </c>
      <c r="AC30" s="84"/>
      <c r="AD30" s="84"/>
      <c r="AE30" s="84"/>
      <c r="AF30" s="84"/>
      <c r="AG30" s="84"/>
      <c r="AH30" s="84"/>
      <c r="AI30" s="84"/>
      <c r="AJ30" s="84"/>
      <c r="AK30" s="70"/>
    </row>
    <row r="31" spans="1:37" ht="75.75" customHeight="1" x14ac:dyDescent="0.2">
      <c r="A31" s="62" t="s">
        <v>12</v>
      </c>
      <c r="B31" s="65" t="s">
        <v>76</v>
      </c>
      <c r="C31" s="74"/>
      <c r="D31" s="74"/>
      <c r="E31" s="62"/>
      <c r="F31" s="74"/>
      <c r="G31" s="74"/>
      <c r="H31" s="74"/>
      <c r="I31" s="83"/>
      <c r="J31" s="75">
        <f t="shared" ref="J31" si="12">SUM(J32:J34)</f>
        <v>10167539569</v>
      </c>
      <c r="K31" s="75"/>
      <c r="L31" s="75"/>
      <c r="M31" s="75"/>
      <c r="N31" s="75">
        <f>SUM(N32:N34)</f>
        <v>4363000000</v>
      </c>
      <c r="O31" s="75">
        <f t="shared" ref="O31:S31" si="13">SUM(O32:O34)</f>
        <v>0</v>
      </c>
      <c r="P31" s="75">
        <f t="shared" si="13"/>
        <v>0</v>
      </c>
      <c r="Q31" s="75">
        <f t="shared" si="13"/>
        <v>0</v>
      </c>
      <c r="R31" s="75">
        <f t="shared" si="13"/>
        <v>0</v>
      </c>
      <c r="S31" s="75">
        <f t="shared" si="13"/>
        <v>4363000000</v>
      </c>
      <c r="T31" s="74"/>
      <c r="U31" s="74"/>
      <c r="V31" s="70"/>
      <c r="W31" s="70"/>
      <c r="X31" s="74"/>
      <c r="Y31" s="84"/>
      <c r="Z31" s="84"/>
      <c r="AA31" s="84"/>
      <c r="AB31" s="84"/>
      <c r="AC31" s="84"/>
      <c r="AD31" s="84"/>
      <c r="AE31" s="84"/>
      <c r="AF31" s="84"/>
      <c r="AG31" s="84"/>
      <c r="AH31" s="84"/>
      <c r="AI31" s="84"/>
      <c r="AJ31" s="84"/>
      <c r="AK31" s="70"/>
    </row>
    <row r="32" spans="1:37" ht="75.75" customHeight="1" x14ac:dyDescent="0.2">
      <c r="A32" s="66">
        <v>1</v>
      </c>
      <c r="B32" s="73" t="s">
        <v>53</v>
      </c>
      <c r="C32" s="104" t="s">
        <v>72</v>
      </c>
      <c r="D32" s="67" t="s">
        <v>73</v>
      </c>
      <c r="E32" s="72" t="s">
        <v>185</v>
      </c>
      <c r="F32" s="72">
        <v>8189688</v>
      </c>
      <c r="G32" s="72">
        <v>312</v>
      </c>
      <c r="H32" s="67" t="s">
        <v>75</v>
      </c>
      <c r="I32" s="67" t="s">
        <v>55</v>
      </c>
      <c r="J32" s="91">
        <v>7815978520</v>
      </c>
      <c r="K32" s="100"/>
      <c r="L32" s="74"/>
      <c r="M32" s="74"/>
      <c r="N32" s="100">
        <v>3011000000</v>
      </c>
      <c r="O32" s="74"/>
      <c r="P32" s="74"/>
      <c r="Q32" s="92"/>
      <c r="R32" s="74"/>
      <c r="S32" s="91">
        <f t="shared" si="9"/>
        <v>3011000000</v>
      </c>
      <c r="T32" s="74"/>
      <c r="U32" s="74"/>
      <c r="V32" s="70"/>
      <c r="W32" s="70"/>
      <c r="X32" s="74"/>
      <c r="Y32" s="84"/>
      <c r="Z32" s="84"/>
      <c r="AA32" s="84"/>
      <c r="AB32" s="84"/>
      <c r="AC32" s="84"/>
      <c r="AD32" s="84"/>
      <c r="AE32" s="84"/>
      <c r="AF32" s="84"/>
      <c r="AG32" s="84"/>
      <c r="AH32" s="84"/>
      <c r="AI32" s="84"/>
      <c r="AJ32" s="84"/>
      <c r="AK32" s="70"/>
    </row>
    <row r="33" spans="1:37" ht="75.75" customHeight="1" x14ac:dyDescent="0.2">
      <c r="A33" s="66">
        <v>2</v>
      </c>
      <c r="B33" s="73" t="s">
        <v>54</v>
      </c>
      <c r="C33" s="104" t="s">
        <v>72</v>
      </c>
      <c r="D33" s="67" t="s">
        <v>73</v>
      </c>
      <c r="E33" s="72" t="s">
        <v>185</v>
      </c>
      <c r="F33" s="72">
        <v>8189689</v>
      </c>
      <c r="G33" s="72"/>
      <c r="H33" s="67" t="s">
        <v>75</v>
      </c>
      <c r="I33" s="67" t="s">
        <v>56</v>
      </c>
      <c r="J33" s="91">
        <v>1551561049</v>
      </c>
      <c r="K33" s="100"/>
      <c r="L33" s="74"/>
      <c r="M33" s="74"/>
      <c r="N33" s="100">
        <v>552000000</v>
      </c>
      <c r="O33" s="74"/>
      <c r="P33" s="74"/>
      <c r="Q33" s="92"/>
      <c r="R33" s="74"/>
      <c r="S33" s="91">
        <f t="shared" si="9"/>
        <v>552000000</v>
      </c>
      <c r="T33" s="74"/>
      <c r="U33" s="74"/>
      <c r="V33" s="70"/>
      <c r="W33" s="70"/>
      <c r="X33" s="74"/>
      <c r="Y33" s="84"/>
      <c r="Z33" s="84"/>
      <c r="AA33" s="84"/>
      <c r="AB33" s="84"/>
      <c r="AC33" s="84"/>
      <c r="AD33" s="84"/>
      <c r="AE33" s="84"/>
      <c r="AF33" s="84"/>
      <c r="AG33" s="84"/>
      <c r="AH33" s="84"/>
      <c r="AI33" s="84"/>
      <c r="AJ33" s="84"/>
      <c r="AK33" s="70"/>
    </row>
    <row r="34" spans="1:37" ht="75.75" customHeight="1" x14ac:dyDescent="0.2">
      <c r="A34" s="66">
        <v>3</v>
      </c>
      <c r="B34" s="73" t="s">
        <v>77</v>
      </c>
      <c r="C34" s="104"/>
      <c r="D34" s="67" t="s">
        <v>73</v>
      </c>
      <c r="E34" s="67"/>
      <c r="F34" s="72"/>
      <c r="G34" s="72"/>
      <c r="H34" s="67" t="s">
        <v>75</v>
      </c>
      <c r="I34" s="67"/>
      <c r="J34" s="91">
        <v>800000000</v>
      </c>
      <c r="K34" s="100"/>
      <c r="L34" s="72"/>
      <c r="M34" s="72"/>
      <c r="N34" s="100">
        <v>800000000</v>
      </c>
      <c r="O34" s="72"/>
      <c r="P34" s="72"/>
      <c r="Q34" s="92"/>
      <c r="R34" s="72"/>
      <c r="S34" s="91">
        <f t="shared" si="9"/>
        <v>800000000</v>
      </c>
      <c r="T34" s="72"/>
      <c r="U34" s="72"/>
      <c r="V34" s="70"/>
      <c r="W34" s="70"/>
      <c r="X34" s="72"/>
      <c r="Y34" s="84"/>
      <c r="Z34" s="84"/>
      <c r="AA34" s="84"/>
      <c r="AB34" s="84"/>
      <c r="AC34" s="84"/>
      <c r="AD34" s="84"/>
      <c r="AE34" s="84"/>
      <c r="AF34" s="84"/>
      <c r="AG34" s="84"/>
      <c r="AH34" s="84"/>
      <c r="AI34" s="84"/>
      <c r="AJ34" s="84"/>
      <c r="AK34" s="70"/>
    </row>
    <row r="35" spans="1:37" s="16" customFormat="1" ht="24.75" customHeight="1" x14ac:dyDescent="0.2">
      <c r="A35" s="62" t="s">
        <v>10</v>
      </c>
      <c r="B35" s="65" t="s">
        <v>90</v>
      </c>
      <c r="C35" s="105"/>
      <c r="D35" s="106"/>
      <c r="E35" s="106"/>
      <c r="F35" s="74"/>
      <c r="G35" s="74"/>
      <c r="H35" s="106"/>
      <c r="I35" s="106"/>
      <c r="J35" s="107">
        <f t="shared" ref="J35" si="14">+J36</f>
        <v>34708392497</v>
      </c>
      <c r="K35" s="107"/>
      <c r="L35" s="107"/>
      <c r="M35" s="107"/>
      <c r="N35" s="107">
        <f>+N36</f>
        <v>16667000000</v>
      </c>
      <c r="O35" s="107">
        <f t="shared" ref="O35:S35" si="15">+O36</f>
        <v>0</v>
      </c>
      <c r="P35" s="107">
        <f t="shared" si="15"/>
        <v>0</v>
      </c>
      <c r="Q35" s="107">
        <f t="shared" si="15"/>
        <v>0</v>
      </c>
      <c r="R35" s="107">
        <f t="shared" si="15"/>
        <v>0</v>
      </c>
      <c r="S35" s="107">
        <f t="shared" si="15"/>
        <v>16667000000</v>
      </c>
      <c r="T35" s="74"/>
      <c r="U35" s="74"/>
      <c r="V35" s="61"/>
      <c r="W35" s="61"/>
      <c r="X35" s="74"/>
      <c r="Y35" s="108"/>
      <c r="Z35" s="108"/>
      <c r="AA35" s="108"/>
      <c r="AB35" s="108"/>
      <c r="AC35" s="108"/>
      <c r="AD35" s="108"/>
      <c r="AE35" s="108"/>
      <c r="AF35" s="108"/>
      <c r="AG35" s="108"/>
      <c r="AH35" s="108"/>
      <c r="AI35" s="108"/>
      <c r="AJ35" s="108"/>
      <c r="AK35" s="61"/>
    </row>
    <row r="36" spans="1:37" s="16" customFormat="1" ht="24.75" customHeight="1" x14ac:dyDescent="0.2">
      <c r="A36" s="62" t="s">
        <v>11</v>
      </c>
      <c r="B36" s="109" t="s">
        <v>91</v>
      </c>
      <c r="C36" s="105"/>
      <c r="D36" s="106"/>
      <c r="E36" s="106"/>
      <c r="F36" s="74"/>
      <c r="G36" s="74"/>
      <c r="H36" s="106"/>
      <c r="I36" s="106"/>
      <c r="J36" s="107">
        <f t="shared" ref="J36" si="16">SUM(J37:J41)</f>
        <v>34708392497</v>
      </c>
      <c r="K36" s="107"/>
      <c r="L36" s="107"/>
      <c r="M36" s="107"/>
      <c r="N36" s="107">
        <f>SUM(N37:N41)</f>
        <v>16667000000</v>
      </c>
      <c r="O36" s="74"/>
      <c r="P36" s="74"/>
      <c r="Q36" s="107">
        <f>SUM(Q37:Q41)</f>
        <v>0</v>
      </c>
      <c r="R36" s="74"/>
      <c r="S36" s="107">
        <f>SUM(S37:S41)</f>
        <v>16667000000</v>
      </c>
      <c r="T36" s="74"/>
      <c r="U36" s="74"/>
      <c r="V36" s="61"/>
      <c r="W36" s="61"/>
      <c r="X36" s="74"/>
      <c r="Y36" s="108"/>
      <c r="Z36" s="108"/>
      <c r="AA36" s="108"/>
      <c r="AB36" s="108"/>
      <c r="AC36" s="108"/>
      <c r="AD36" s="108"/>
      <c r="AE36" s="108"/>
      <c r="AF36" s="108"/>
      <c r="AG36" s="108"/>
      <c r="AH36" s="108"/>
      <c r="AI36" s="108"/>
      <c r="AJ36" s="108"/>
      <c r="AK36" s="61"/>
    </row>
    <row r="37" spans="1:37" s="16" customFormat="1" ht="108" customHeight="1" x14ac:dyDescent="0.2">
      <c r="A37" s="66">
        <v>1</v>
      </c>
      <c r="B37" s="12" t="s">
        <v>169</v>
      </c>
      <c r="C37" s="104" t="s">
        <v>72</v>
      </c>
      <c r="D37" s="104" t="s">
        <v>73</v>
      </c>
      <c r="E37" s="67" t="s">
        <v>78</v>
      </c>
      <c r="F37" s="110">
        <v>8179909</v>
      </c>
      <c r="G37" s="111" t="s">
        <v>79</v>
      </c>
      <c r="H37" s="67" t="s">
        <v>75</v>
      </c>
      <c r="I37" s="67" t="s">
        <v>38</v>
      </c>
      <c r="J37" s="91">
        <v>7001350646</v>
      </c>
      <c r="K37" s="68"/>
      <c r="L37" s="74"/>
      <c r="M37" s="74"/>
      <c r="N37" s="112">
        <v>4400000000</v>
      </c>
      <c r="O37" s="74"/>
      <c r="P37" s="74"/>
      <c r="Q37" s="112"/>
      <c r="R37" s="74"/>
      <c r="S37" s="91">
        <f t="shared" ref="S37:S41" si="17">+N37+Q37-R37</f>
        <v>4400000000</v>
      </c>
      <c r="T37" s="74"/>
      <c r="U37" s="74"/>
      <c r="V37" s="61"/>
      <c r="W37" s="61"/>
      <c r="X37" s="74"/>
      <c r="Y37" s="108"/>
      <c r="Z37" s="108"/>
      <c r="AA37" s="108"/>
      <c r="AB37" s="108"/>
      <c r="AC37" s="108"/>
      <c r="AD37" s="108"/>
      <c r="AE37" s="108"/>
      <c r="AF37" s="108"/>
      <c r="AG37" s="108"/>
      <c r="AH37" s="108"/>
      <c r="AI37" s="108"/>
      <c r="AJ37" s="108"/>
      <c r="AK37" s="12" t="s">
        <v>173</v>
      </c>
    </row>
    <row r="38" spans="1:37" s="16" customFormat="1" ht="132" customHeight="1" x14ac:dyDescent="0.2">
      <c r="A38" s="66">
        <v>2</v>
      </c>
      <c r="B38" s="12" t="s">
        <v>170</v>
      </c>
      <c r="C38" s="104" t="s">
        <v>72</v>
      </c>
      <c r="D38" s="104" t="s">
        <v>73</v>
      </c>
      <c r="E38" s="67" t="s">
        <v>78</v>
      </c>
      <c r="F38" s="110">
        <v>8179911</v>
      </c>
      <c r="G38" s="111" t="s">
        <v>80</v>
      </c>
      <c r="H38" s="67" t="s">
        <v>75</v>
      </c>
      <c r="I38" s="67" t="s">
        <v>39</v>
      </c>
      <c r="J38" s="91">
        <v>4661967208</v>
      </c>
      <c r="K38" s="68"/>
      <c r="L38" s="74"/>
      <c r="M38" s="74"/>
      <c r="N38" s="112">
        <v>1900000000</v>
      </c>
      <c r="O38" s="74"/>
      <c r="P38" s="74"/>
      <c r="Q38" s="112"/>
      <c r="R38" s="74"/>
      <c r="S38" s="91">
        <f t="shared" si="17"/>
        <v>1900000000</v>
      </c>
      <c r="T38" s="74"/>
      <c r="U38" s="74"/>
      <c r="V38" s="61"/>
      <c r="W38" s="61"/>
      <c r="X38" s="74"/>
      <c r="Y38" s="108"/>
      <c r="Z38" s="108"/>
      <c r="AA38" s="108"/>
      <c r="AB38" s="108"/>
      <c r="AC38" s="108"/>
      <c r="AD38" s="108"/>
      <c r="AE38" s="108"/>
      <c r="AF38" s="108"/>
      <c r="AG38" s="108"/>
      <c r="AH38" s="108"/>
      <c r="AI38" s="108"/>
      <c r="AJ38" s="108"/>
      <c r="AK38" s="12" t="s">
        <v>172</v>
      </c>
    </row>
    <row r="39" spans="1:37" s="16" customFormat="1" ht="78.75" customHeight="1" x14ac:dyDescent="0.2">
      <c r="A39" s="66">
        <v>3</v>
      </c>
      <c r="B39" s="12" t="s">
        <v>81</v>
      </c>
      <c r="C39" s="104" t="s">
        <v>72</v>
      </c>
      <c r="D39" s="104" t="s">
        <v>73</v>
      </c>
      <c r="E39" s="67" t="s">
        <v>78</v>
      </c>
      <c r="F39" s="110">
        <v>8187567</v>
      </c>
      <c r="G39" s="111" t="s">
        <v>80</v>
      </c>
      <c r="H39" s="67" t="s">
        <v>75</v>
      </c>
      <c r="I39" s="67" t="s">
        <v>40</v>
      </c>
      <c r="J39" s="91">
        <v>3201718377</v>
      </c>
      <c r="K39" s="68"/>
      <c r="L39" s="74"/>
      <c r="M39" s="74"/>
      <c r="N39" s="112">
        <v>2400000000</v>
      </c>
      <c r="O39" s="74"/>
      <c r="P39" s="74"/>
      <c r="Q39" s="112"/>
      <c r="R39" s="74"/>
      <c r="S39" s="91">
        <f t="shared" si="17"/>
        <v>2400000000</v>
      </c>
      <c r="T39" s="74"/>
      <c r="U39" s="74"/>
      <c r="V39" s="61"/>
      <c r="W39" s="61"/>
      <c r="X39" s="74"/>
      <c r="Y39" s="108"/>
      <c r="Z39" s="108"/>
      <c r="AA39" s="108"/>
      <c r="AB39" s="108"/>
      <c r="AC39" s="108"/>
      <c r="AD39" s="108"/>
      <c r="AE39" s="108"/>
      <c r="AF39" s="108"/>
      <c r="AG39" s="108"/>
      <c r="AH39" s="108"/>
      <c r="AI39" s="108"/>
      <c r="AJ39" s="108"/>
      <c r="AK39" s="61"/>
    </row>
    <row r="40" spans="1:37" s="16" customFormat="1" ht="78.75" customHeight="1" x14ac:dyDescent="0.2">
      <c r="A40" s="66">
        <v>4</v>
      </c>
      <c r="B40" s="12" t="s">
        <v>82</v>
      </c>
      <c r="C40" s="104" t="s">
        <v>72</v>
      </c>
      <c r="D40" s="104" t="s">
        <v>73</v>
      </c>
      <c r="E40" s="67" t="s">
        <v>78</v>
      </c>
      <c r="F40" s="110">
        <v>8179912</v>
      </c>
      <c r="G40" s="111" t="s">
        <v>83</v>
      </c>
      <c r="H40" s="67" t="s">
        <v>75</v>
      </c>
      <c r="I40" s="67" t="s">
        <v>182</v>
      </c>
      <c r="J40" s="91">
        <v>14638000000</v>
      </c>
      <c r="K40" s="68"/>
      <c r="L40" s="74"/>
      <c r="M40" s="74"/>
      <c r="N40" s="112">
        <v>5500000000</v>
      </c>
      <c r="O40" s="74"/>
      <c r="P40" s="74"/>
      <c r="Q40" s="112"/>
      <c r="R40" s="74"/>
      <c r="S40" s="91">
        <f t="shared" si="17"/>
        <v>5500000000</v>
      </c>
      <c r="T40" s="74"/>
      <c r="U40" s="74"/>
      <c r="V40" s="61"/>
      <c r="W40" s="61"/>
      <c r="X40" s="74"/>
      <c r="Y40" s="108"/>
      <c r="Z40" s="108"/>
      <c r="AA40" s="108"/>
      <c r="AB40" s="108"/>
      <c r="AC40" s="108"/>
      <c r="AD40" s="108"/>
      <c r="AE40" s="108"/>
      <c r="AF40" s="108"/>
      <c r="AG40" s="108"/>
      <c r="AH40" s="108"/>
      <c r="AI40" s="108"/>
      <c r="AJ40" s="108"/>
      <c r="AK40" s="61"/>
    </row>
    <row r="41" spans="1:37" s="16" customFormat="1" ht="103.5" customHeight="1" x14ac:dyDescent="0.2">
      <c r="A41" s="66">
        <v>5</v>
      </c>
      <c r="B41" s="12" t="s">
        <v>164</v>
      </c>
      <c r="C41" s="104" t="s">
        <v>72</v>
      </c>
      <c r="D41" s="104" t="s">
        <v>73</v>
      </c>
      <c r="E41" s="67" t="s">
        <v>78</v>
      </c>
      <c r="F41" s="110">
        <v>8179910</v>
      </c>
      <c r="G41" s="111" t="s">
        <v>79</v>
      </c>
      <c r="H41" s="67" t="s">
        <v>75</v>
      </c>
      <c r="I41" s="67" t="s">
        <v>41</v>
      </c>
      <c r="J41" s="91">
        <v>5205356266</v>
      </c>
      <c r="K41" s="68"/>
      <c r="L41" s="74"/>
      <c r="M41" s="74"/>
      <c r="N41" s="112">
        <v>2467000000</v>
      </c>
      <c r="O41" s="74"/>
      <c r="P41" s="74"/>
      <c r="Q41" s="112"/>
      <c r="R41" s="74"/>
      <c r="S41" s="91">
        <f t="shared" si="17"/>
        <v>2467000000</v>
      </c>
      <c r="T41" s="74"/>
      <c r="U41" s="74"/>
      <c r="V41" s="61"/>
      <c r="W41" s="61"/>
      <c r="X41" s="74"/>
      <c r="Y41" s="108"/>
      <c r="Z41" s="108"/>
      <c r="AA41" s="108"/>
      <c r="AB41" s="108"/>
      <c r="AC41" s="108"/>
      <c r="AD41" s="108"/>
      <c r="AE41" s="108"/>
      <c r="AF41" s="108"/>
      <c r="AG41" s="108"/>
      <c r="AH41" s="108"/>
      <c r="AI41" s="108"/>
      <c r="AJ41" s="108"/>
      <c r="AK41" s="12" t="s">
        <v>173</v>
      </c>
    </row>
    <row r="42" spans="1:37" s="16" customFormat="1" ht="23.25" customHeight="1" x14ac:dyDescent="0.2">
      <c r="A42" s="62" t="s">
        <v>92</v>
      </c>
      <c r="B42" s="65" t="s">
        <v>93</v>
      </c>
      <c r="C42" s="105"/>
      <c r="D42" s="106"/>
      <c r="E42" s="106"/>
      <c r="F42" s="74"/>
      <c r="G42" s="74"/>
      <c r="H42" s="106"/>
      <c r="I42" s="106"/>
      <c r="J42" s="107">
        <f t="shared" ref="J42:P42" si="18">+J43+J65+J76+J79</f>
        <v>318716675499</v>
      </c>
      <c r="K42" s="107">
        <f t="shared" si="18"/>
        <v>0</v>
      </c>
      <c r="L42" s="107">
        <f t="shared" si="18"/>
        <v>0</v>
      </c>
      <c r="M42" s="107">
        <f t="shared" si="18"/>
        <v>0</v>
      </c>
      <c r="N42" s="107">
        <f t="shared" si="18"/>
        <v>62400000000</v>
      </c>
      <c r="O42" s="107">
        <f t="shared" si="18"/>
        <v>0</v>
      </c>
      <c r="P42" s="107">
        <f t="shared" si="18"/>
        <v>0</v>
      </c>
      <c r="Q42" s="107">
        <f>+Q43+Q65+Q76+Q79</f>
        <v>34363282815</v>
      </c>
      <c r="R42" s="107">
        <f t="shared" ref="R42:S42" si="19">+R43+R65+R76+R79</f>
        <v>1968282815</v>
      </c>
      <c r="S42" s="107">
        <f t="shared" si="19"/>
        <v>94795000000</v>
      </c>
      <c r="T42" s="74"/>
      <c r="U42" s="74"/>
      <c r="V42" s="61"/>
      <c r="W42" s="61"/>
      <c r="X42" s="74"/>
      <c r="Y42" s="113"/>
      <c r="Z42" s="108"/>
      <c r="AA42" s="108"/>
      <c r="AB42" s="108"/>
      <c r="AC42" s="108"/>
      <c r="AD42" s="108"/>
      <c r="AE42" s="108"/>
      <c r="AF42" s="108"/>
      <c r="AG42" s="108"/>
      <c r="AH42" s="108"/>
      <c r="AI42" s="108"/>
      <c r="AJ42" s="108"/>
      <c r="AK42" s="61"/>
    </row>
    <row r="43" spans="1:37" s="16" customFormat="1" ht="22.5" customHeight="1" x14ac:dyDescent="0.2">
      <c r="A43" s="62" t="s">
        <v>11</v>
      </c>
      <c r="B43" s="65" t="s">
        <v>85</v>
      </c>
      <c r="C43" s="105"/>
      <c r="D43" s="106"/>
      <c r="E43" s="106"/>
      <c r="F43" s="74"/>
      <c r="G43" s="74"/>
      <c r="H43" s="106"/>
      <c r="I43" s="106"/>
      <c r="J43" s="107">
        <f>+J44</f>
        <v>160494404379</v>
      </c>
      <c r="K43" s="107">
        <f t="shared" ref="K43:S43" si="20">+K44</f>
        <v>0</v>
      </c>
      <c r="L43" s="107">
        <f t="shared" si="20"/>
        <v>0</v>
      </c>
      <c r="M43" s="107">
        <f t="shared" si="20"/>
        <v>0</v>
      </c>
      <c r="N43" s="107">
        <f t="shared" si="20"/>
        <v>43146000000</v>
      </c>
      <c r="O43" s="107">
        <f t="shared" si="20"/>
        <v>0</v>
      </c>
      <c r="P43" s="107">
        <f t="shared" si="20"/>
        <v>0</v>
      </c>
      <c r="Q43" s="107">
        <f t="shared" si="20"/>
        <v>26431371946</v>
      </c>
      <c r="R43" s="107">
        <f t="shared" si="20"/>
        <v>1591371946</v>
      </c>
      <c r="S43" s="107">
        <f t="shared" si="20"/>
        <v>67986000000</v>
      </c>
      <c r="T43" s="74"/>
      <c r="U43" s="74"/>
      <c r="V43" s="61"/>
      <c r="W43" s="61"/>
      <c r="X43" s="74"/>
      <c r="Y43" s="108"/>
      <c r="Z43" s="108"/>
      <c r="AA43" s="108"/>
      <c r="AB43" s="108"/>
      <c r="AC43" s="108"/>
      <c r="AD43" s="108"/>
      <c r="AE43" s="108"/>
      <c r="AF43" s="108"/>
      <c r="AG43" s="108"/>
      <c r="AH43" s="108"/>
      <c r="AI43" s="108"/>
      <c r="AJ43" s="108"/>
      <c r="AK43" s="61"/>
    </row>
    <row r="44" spans="1:37" s="16" customFormat="1" ht="22.5" customHeight="1" x14ac:dyDescent="0.2">
      <c r="A44" s="86" t="s">
        <v>86</v>
      </c>
      <c r="B44" s="87" t="s">
        <v>87</v>
      </c>
      <c r="C44" s="105"/>
      <c r="D44" s="106"/>
      <c r="E44" s="106"/>
      <c r="F44" s="74"/>
      <c r="G44" s="74"/>
      <c r="H44" s="106"/>
      <c r="I44" s="106"/>
      <c r="J44" s="107">
        <f>SUM(J45:J64)</f>
        <v>160494404379</v>
      </c>
      <c r="K44" s="107">
        <f t="shared" ref="K44:S44" si="21">SUM(K45:K64)</f>
        <v>0</v>
      </c>
      <c r="L44" s="107">
        <f t="shared" si="21"/>
        <v>0</v>
      </c>
      <c r="M44" s="107">
        <f t="shared" si="21"/>
        <v>0</v>
      </c>
      <c r="N44" s="107">
        <f t="shared" si="21"/>
        <v>43146000000</v>
      </c>
      <c r="O44" s="107">
        <f t="shared" si="21"/>
        <v>0</v>
      </c>
      <c r="P44" s="107">
        <f t="shared" si="21"/>
        <v>0</v>
      </c>
      <c r="Q44" s="107">
        <f t="shared" si="21"/>
        <v>26431371946</v>
      </c>
      <c r="R44" s="107">
        <f t="shared" si="21"/>
        <v>1591371946</v>
      </c>
      <c r="S44" s="107">
        <f t="shared" si="21"/>
        <v>67986000000</v>
      </c>
      <c r="T44" s="74"/>
      <c r="U44" s="74"/>
      <c r="V44" s="61"/>
      <c r="W44" s="61"/>
      <c r="X44" s="74"/>
      <c r="Y44" s="108"/>
      <c r="Z44" s="108"/>
      <c r="AA44" s="108"/>
      <c r="AB44" s="108"/>
      <c r="AC44" s="108"/>
      <c r="AD44" s="108"/>
      <c r="AE44" s="108"/>
      <c r="AF44" s="108"/>
      <c r="AG44" s="108"/>
      <c r="AH44" s="108"/>
      <c r="AI44" s="108"/>
      <c r="AJ44" s="108"/>
      <c r="AK44" s="61"/>
    </row>
    <row r="45" spans="1:37" s="16" customFormat="1" ht="49.5" customHeight="1" x14ac:dyDescent="0.2">
      <c r="A45" s="66">
        <v>1</v>
      </c>
      <c r="B45" s="71" t="s">
        <v>20</v>
      </c>
      <c r="C45" s="104" t="s">
        <v>72</v>
      </c>
      <c r="D45" s="104" t="s">
        <v>73</v>
      </c>
      <c r="E45" s="67" t="s">
        <v>74</v>
      </c>
      <c r="F45" s="67">
        <v>8184278</v>
      </c>
      <c r="G45" s="67">
        <v>292</v>
      </c>
      <c r="H45" s="67" t="s">
        <v>75</v>
      </c>
      <c r="I45" s="67" t="s">
        <v>47</v>
      </c>
      <c r="J45" s="91">
        <v>11856194126</v>
      </c>
      <c r="K45" s="92"/>
      <c r="L45" s="74"/>
      <c r="M45" s="74"/>
      <c r="N45" s="100">
        <v>5389000000</v>
      </c>
      <c r="O45" s="74"/>
      <c r="P45" s="74"/>
      <c r="Q45" s="92">
        <v>1360000000</v>
      </c>
      <c r="R45" s="74"/>
      <c r="S45" s="91">
        <f t="shared" ref="S45:S64" si="22">+N45+Q45-R45</f>
        <v>6749000000</v>
      </c>
      <c r="T45" s="74"/>
      <c r="U45" s="74"/>
      <c r="V45" s="61"/>
      <c r="W45" s="61"/>
      <c r="X45" s="74"/>
      <c r="Y45" s="108"/>
      <c r="Z45" s="108"/>
      <c r="AA45" s="108"/>
      <c r="AB45" s="108"/>
      <c r="AC45" s="108"/>
      <c r="AD45" s="108"/>
      <c r="AE45" s="108"/>
      <c r="AF45" s="108"/>
      <c r="AG45" s="108"/>
      <c r="AH45" s="108"/>
      <c r="AI45" s="108"/>
      <c r="AJ45" s="108"/>
      <c r="AK45" s="61"/>
    </row>
    <row r="46" spans="1:37" s="16" customFormat="1" ht="75.75" customHeight="1" x14ac:dyDescent="0.2">
      <c r="A46" s="66">
        <v>2</v>
      </c>
      <c r="B46" s="71" t="s">
        <v>21</v>
      </c>
      <c r="C46" s="104" t="s">
        <v>72</v>
      </c>
      <c r="D46" s="104" t="s">
        <v>73</v>
      </c>
      <c r="E46" s="67" t="s">
        <v>74</v>
      </c>
      <c r="F46" s="94">
        <v>8184279</v>
      </c>
      <c r="G46" s="67">
        <v>292</v>
      </c>
      <c r="H46" s="67" t="s">
        <v>75</v>
      </c>
      <c r="I46" s="67" t="s">
        <v>22</v>
      </c>
      <c r="J46" s="91">
        <v>6877200823</v>
      </c>
      <c r="K46" s="95"/>
      <c r="L46" s="74"/>
      <c r="M46" s="74"/>
      <c r="N46" s="100">
        <v>3024000000</v>
      </c>
      <c r="O46" s="74"/>
      <c r="P46" s="74"/>
      <c r="Q46" s="92">
        <v>380000000</v>
      </c>
      <c r="R46" s="74"/>
      <c r="S46" s="91">
        <f t="shared" si="22"/>
        <v>3404000000</v>
      </c>
      <c r="T46" s="74"/>
      <c r="U46" s="74"/>
      <c r="V46" s="61"/>
      <c r="W46" s="61"/>
      <c r="X46" s="74"/>
      <c r="Y46" s="108"/>
      <c r="Z46" s="108"/>
      <c r="AA46" s="108"/>
      <c r="AB46" s="108"/>
      <c r="AC46" s="108"/>
      <c r="AD46" s="108"/>
      <c r="AE46" s="108"/>
      <c r="AF46" s="108"/>
      <c r="AG46" s="108"/>
      <c r="AH46" s="108"/>
      <c r="AI46" s="108"/>
      <c r="AJ46" s="108"/>
      <c r="AK46" s="61"/>
    </row>
    <row r="47" spans="1:37" s="16" customFormat="1" ht="84" x14ac:dyDescent="0.2">
      <c r="A47" s="66">
        <v>3</v>
      </c>
      <c r="B47" s="71" t="s">
        <v>42</v>
      </c>
      <c r="C47" s="104" t="s">
        <v>72</v>
      </c>
      <c r="D47" s="104" t="s">
        <v>73</v>
      </c>
      <c r="E47" s="67" t="s">
        <v>74</v>
      </c>
      <c r="F47" s="94">
        <v>8183942</v>
      </c>
      <c r="G47" s="67">
        <v>292</v>
      </c>
      <c r="H47" s="67" t="s">
        <v>75</v>
      </c>
      <c r="I47" s="67" t="s">
        <v>48</v>
      </c>
      <c r="J47" s="91">
        <v>7932605413</v>
      </c>
      <c r="K47" s="92"/>
      <c r="L47" s="74"/>
      <c r="M47" s="74"/>
      <c r="N47" s="100">
        <v>2687000000</v>
      </c>
      <c r="O47" s="74"/>
      <c r="P47" s="74"/>
      <c r="Q47" s="92">
        <v>2000000000</v>
      </c>
      <c r="R47" s="74"/>
      <c r="S47" s="91">
        <f t="shared" si="22"/>
        <v>4687000000</v>
      </c>
      <c r="T47" s="74"/>
      <c r="U47" s="74"/>
      <c r="V47" s="61"/>
      <c r="W47" s="61"/>
      <c r="X47" s="74"/>
      <c r="Y47" s="108"/>
      <c r="Z47" s="108"/>
      <c r="AA47" s="108"/>
      <c r="AB47" s="108"/>
      <c r="AC47" s="108"/>
      <c r="AD47" s="108"/>
      <c r="AE47" s="108"/>
      <c r="AF47" s="108"/>
      <c r="AG47" s="108"/>
      <c r="AH47" s="108"/>
      <c r="AI47" s="108"/>
      <c r="AJ47" s="108"/>
      <c r="AK47" s="61"/>
    </row>
    <row r="48" spans="1:37" s="16" customFormat="1" ht="84" x14ac:dyDescent="0.2">
      <c r="A48" s="66">
        <v>4</v>
      </c>
      <c r="B48" s="76" t="s">
        <v>43</v>
      </c>
      <c r="C48" s="104" t="s">
        <v>72</v>
      </c>
      <c r="D48" s="104" t="s">
        <v>73</v>
      </c>
      <c r="E48" s="67" t="s">
        <v>74</v>
      </c>
      <c r="F48" s="96">
        <v>8183935</v>
      </c>
      <c r="G48" s="67">
        <v>292</v>
      </c>
      <c r="H48" s="67" t="s">
        <v>75</v>
      </c>
      <c r="I48" s="67" t="s">
        <v>49</v>
      </c>
      <c r="J48" s="91">
        <v>5695090219</v>
      </c>
      <c r="K48" s="97"/>
      <c r="L48" s="74"/>
      <c r="M48" s="74"/>
      <c r="N48" s="100">
        <v>1709000000</v>
      </c>
      <c r="O48" s="74"/>
      <c r="P48" s="74"/>
      <c r="Q48" s="92">
        <v>1289000000</v>
      </c>
      <c r="R48" s="74"/>
      <c r="S48" s="91">
        <f t="shared" si="22"/>
        <v>2998000000</v>
      </c>
      <c r="T48" s="74"/>
      <c r="U48" s="74"/>
      <c r="V48" s="61"/>
      <c r="W48" s="61"/>
      <c r="X48" s="74"/>
      <c r="Y48" s="108"/>
      <c r="Z48" s="108"/>
      <c r="AA48" s="108"/>
      <c r="AB48" s="108"/>
      <c r="AC48" s="108"/>
      <c r="AD48" s="108"/>
      <c r="AE48" s="108"/>
      <c r="AF48" s="108"/>
      <c r="AG48" s="108"/>
      <c r="AH48" s="108"/>
      <c r="AI48" s="108"/>
      <c r="AJ48" s="108"/>
      <c r="AK48" s="61"/>
    </row>
    <row r="49" spans="1:37" s="16" customFormat="1" ht="84" x14ac:dyDescent="0.2">
      <c r="A49" s="66">
        <v>5</v>
      </c>
      <c r="B49" s="76" t="s">
        <v>30</v>
      </c>
      <c r="C49" s="104" t="s">
        <v>72</v>
      </c>
      <c r="D49" s="104" t="s">
        <v>73</v>
      </c>
      <c r="E49" s="67" t="s">
        <v>74</v>
      </c>
      <c r="F49" s="96">
        <v>8183941</v>
      </c>
      <c r="G49" s="67">
        <v>292</v>
      </c>
      <c r="H49" s="67" t="s">
        <v>75</v>
      </c>
      <c r="I49" s="67" t="s">
        <v>31</v>
      </c>
      <c r="J49" s="91">
        <v>3194472171</v>
      </c>
      <c r="K49" s="98"/>
      <c r="L49" s="74"/>
      <c r="M49" s="74"/>
      <c r="N49" s="100">
        <v>1717546000</v>
      </c>
      <c r="O49" s="74"/>
      <c r="P49" s="74"/>
      <c r="Q49" s="92"/>
      <c r="R49" s="74"/>
      <c r="S49" s="91">
        <f t="shared" si="22"/>
        <v>1717546000</v>
      </c>
      <c r="T49" s="74"/>
      <c r="U49" s="74"/>
      <c r="V49" s="61"/>
      <c r="W49" s="61"/>
      <c r="X49" s="74"/>
      <c r="Y49" s="108"/>
      <c r="Z49" s="108"/>
      <c r="AA49" s="108"/>
      <c r="AB49" s="108"/>
      <c r="AC49" s="108"/>
      <c r="AD49" s="108"/>
      <c r="AE49" s="108"/>
      <c r="AF49" s="108"/>
      <c r="AG49" s="108"/>
      <c r="AH49" s="108"/>
      <c r="AI49" s="108"/>
      <c r="AJ49" s="108"/>
      <c r="AK49" s="61"/>
    </row>
    <row r="50" spans="1:37" s="16" customFormat="1" ht="84" x14ac:dyDescent="0.2">
      <c r="A50" s="66">
        <v>6</v>
      </c>
      <c r="B50" s="73" t="s">
        <v>32</v>
      </c>
      <c r="C50" s="104" t="s">
        <v>72</v>
      </c>
      <c r="D50" s="104" t="s">
        <v>73</v>
      </c>
      <c r="E50" s="67" t="s">
        <v>74</v>
      </c>
      <c r="F50" s="99">
        <v>8183943</v>
      </c>
      <c r="G50" s="67">
        <v>292</v>
      </c>
      <c r="H50" s="67" t="s">
        <v>75</v>
      </c>
      <c r="I50" s="67" t="s">
        <v>33</v>
      </c>
      <c r="J50" s="91">
        <v>2010597249</v>
      </c>
      <c r="K50" s="97"/>
      <c r="L50" s="74"/>
      <c r="M50" s="74"/>
      <c r="N50" s="100">
        <v>1762895000</v>
      </c>
      <c r="O50" s="74"/>
      <c r="P50" s="74"/>
      <c r="Q50" s="92"/>
      <c r="R50" s="74"/>
      <c r="S50" s="91">
        <f t="shared" si="22"/>
        <v>1762895000</v>
      </c>
      <c r="T50" s="74"/>
      <c r="U50" s="74"/>
      <c r="V50" s="61"/>
      <c r="W50" s="61"/>
      <c r="X50" s="74"/>
      <c r="Y50" s="108"/>
      <c r="Z50" s="108"/>
      <c r="AA50" s="108"/>
      <c r="AB50" s="108"/>
      <c r="AC50" s="108"/>
      <c r="AD50" s="108"/>
      <c r="AE50" s="108"/>
      <c r="AF50" s="108"/>
      <c r="AG50" s="108"/>
      <c r="AH50" s="108"/>
      <c r="AI50" s="108"/>
      <c r="AJ50" s="108"/>
      <c r="AK50" s="61"/>
    </row>
    <row r="51" spans="1:37" s="16" customFormat="1" ht="84" x14ac:dyDescent="0.2">
      <c r="A51" s="66">
        <v>7</v>
      </c>
      <c r="B51" s="71" t="s">
        <v>44</v>
      </c>
      <c r="C51" s="104" t="s">
        <v>72</v>
      </c>
      <c r="D51" s="104" t="s">
        <v>73</v>
      </c>
      <c r="E51" s="67" t="s">
        <v>74</v>
      </c>
      <c r="F51" s="94">
        <v>818946</v>
      </c>
      <c r="G51" s="67">
        <v>292</v>
      </c>
      <c r="H51" s="67" t="s">
        <v>75</v>
      </c>
      <c r="I51" s="67" t="s">
        <v>50</v>
      </c>
      <c r="J51" s="91">
        <v>6511286046</v>
      </c>
      <c r="K51" s="92"/>
      <c r="L51" s="74"/>
      <c r="M51" s="74"/>
      <c r="N51" s="100">
        <v>1400000000</v>
      </c>
      <c r="O51" s="74"/>
      <c r="P51" s="74"/>
      <c r="Q51" s="92">
        <v>2800000000</v>
      </c>
      <c r="R51" s="74"/>
      <c r="S51" s="91">
        <f t="shared" si="22"/>
        <v>4200000000</v>
      </c>
      <c r="T51" s="74"/>
      <c r="U51" s="74"/>
      <c r="V51" s="61"/>
      <c r="W51" s="61"/>
      <c r="X51" s="74"/>
      <c r="Y51" s="108"/>
      <c r="Z51" s="108"/>
      <c r="AA51" s="108"/>
      <c r="AB51" s="108"/>
      <c r="AC51" s="108"/>
      <c r="AD51" s="108"/>
      <c r="AE51" s="108"/>
      <c r="AF51" s="108"/>
      <c r="AG51" s="108"/>
      <c r="AH51" s="108"/>
      <c r="AI51" s="108"/>
      <c r="AJ51" s="108"/>
      <c r="AK51" s="61"/>
    </row>
    <row r="52" spans="1:37" s="16" customFormat="1" ht="84" x14ac:dyDescent="0.2">
      <c r="A52" s="66">
        <v>8</v>
      </c>
      <c r="B52" s="71" t="s">
        <v>45</v>
      </c>
      <c r="C52" s="104" t="s">
        <v>72</v>
      </c>
      <c r="D52" s="104" t="s">
        <v>73</v>
      </c>
      <c r="E52" s="67" t="s">
        <v>74</v>
      </c>
      <c r="F52" s="94">
        <v>8183948</v>
      </c>
      <c r="G52" s="67">
        <v>292</v>
      </c>
      <c r="H52" s="67" t="s">
        <v>75</v>
      </c>
      <c r="I52" s="67" t="s">
        <v>51</v>
      </c>
      <c r="J52" s="91">
        <v>2671548595</v>
      </c>
      <c r="K52" s="97"/>
      <c r="L52" s="74"/>
      <c r="M52" s="74"/>
      <c r="N52" s="100">
        <v>823000000</v>
      </c>
      <c r="O52" s="74"/>
      <c r="P52" s="74"/>
      <c r="Q52" s="92">
        <v>540000000</v>
      </c>
      <c r="R52" s="74"/>
      <c r="S52" s="91">
        <f t="shared" si="22"/>
        <v>1363000000</v>
      </c>
      <c r="T52" s="74"/>
      <c r="U52" s="74"/>
      <c r="V52" s="61"/>
      <c r="W52" s="61"/>
      <c r="X52" s="74"/>
      <c r="Y52" s="108"/>
      <c r="Z52" s="108"/>
      <c r="AA52" s="108"/>
      <c r="AB52" s="108"/>
      <c r="AC52" s="108"/>
      <c r="AD52" s="108"/>
      <c r="AE52" s="108"/>
      <c r="AF52" s="108"/>
      <c r="AG52" s="108"/>
      <c r="AH52" s="108"/>
      <c r="AI52" s="108"/>
      <c r="AJ52" s="108"/>
      <c r="AK52" s="61"/>
    </row>
    <row r="53" spans="1:37" s="16" customFormat="1" ht="84" x14ac:dyDescent="0.2">
      <c r="A53" s="66">
        <v>9</v>
      </c>
      <c r="B53" s="71" t="s">
        <v>24</v>
      </c>
      <c r="C53" s="104" t="s">
        <v>72</v>
      </c>
      <c r="D53" s="104" t="s">
        <v>73</v>
      </c>
      <c r="E53" s="67" t="s">
        <v>74</v>
      </c>
      <c r="F53" s="94">
        <v>8184286</v>
      </c>
      <c r="G53" s="67">
        <v>292</v>
      </c>
      <c r="H53" s="67" t="s">
        <v>75</v>
      </c>
      <c r="I53" s="67" t="s">
        <v>25</v>
      </c>
      <c r="J53" s="91">
        <v>1898440228</v>
      </c>
      <c r="K53" s="98"/>
      <c r="L53" s="74"/>
      <c r="M53" s="74"/>
      <c r="N53" s="100">
        <v>833559000</v>
      </c>
      <c r="O53" s="74"/>
      <c r="P53" s="74"/>
      <c r="Q53" s="92"/>
      <c r="R53" s="100">
        <v>76305230</v>
      </c>
      <c r="S53" s="91">
        <f t="shared" si="22"/>
        <v>757253770</v>
      </c>
      <c r="T53" s="74"/>
      <c r="U53" s="74"/>
      <c r="V53" s="61"/>
      <c r="W53" s="61"/>
      <c r="X53" s="74"/>
      <c r="Y53" s="108"/>
      <c r="Z53" s="108"/>
      <c r="AA53" s="108"/>
      <c r="AB53" s="108"/>
      <c r="AC53" s="108"/>
      <c r="AD53" s="108"/>
      <c r="AE53" s="108"/>
      <c r="AF53" s="108"/>
      <c r="AG53" s="108"/>
      <c r="AH53" s="108"/>
      <c r="AI53" s="108"/>
      <c r="AJ53" s="108"/>
      <c r="AK53" s="61"/>
    </row>
    <row r="54" spans="1:37" s="16" customFormat="1" ht="84" x14ac:dyDescent="0.2">
      <c r="A54" s="66">
        <v>10</v>
      </c>
      <c r="B54" s="12" t="s">
        <v>183</v>
      </c>
      <c r="C54" s="67" t="s">
        <v>72</v>
      </c>
      <c r="D54" s="67" t="s">
        <v>73</v>
      </c>
      <c r="E54" s="67" t="s">
        <v>74</v>
      </c>
      <c r="F54" s="99">
        <v>8184287</v>
      </c>
      <c r="G54" s="67">
        <v>292</v>
      </c>
      <c r="H54" s="67">
        <v>2026</v>
      </c>
      <c r="I54" s="67" t="s">
        <v>23</v>
      </c>
      <c r="J54" s="91">
        <v>787442798</v>
      </c>
      <c r="K54" s="97"/>
      <c r="L54" s="74"/>
      <c r="M54" s="74"/>
      <c r="N54" s="100">
        <v>100000000</v>
      </c>
      <c r="O54" s="74"/>
      <c r="P54" s="74"/>
      <c r="Q54" s="92">
        <v>2175448</v>
      </c>
      <c r="R54" s="74"/>
      <c r="S54" s="91">
        <f t="shared" si="22"/>
        <v>102175448</v>
      </c>
      <c r="T54" s="74"/>
      <c r="U54" s="74"/>
      <c r="V54" s="61"/>
      <c r="W54" s="61"/>
      <c r="X54" s="74"/>
      <c r="Y54" s="108"/>
      <c r="Z54" s="108"/>
      <c r="AA54" s="108"/>
      <c r="AB54" s="108"/>
      <c r="AC54" s="108"/>
      <c r="AD54" s="108"/>
      <c r="AE54" s="108"/>
      <c r="AF54" s="108"/>
      <c r="AG54" s="108"/>
      <c r="AH54" s="108"/>
      <c r="AI54" s="108"/>
      <c r="AJ54" s="108"/>
      <c r="AK54" s="61"/>
    </row>
    <row r="55" spans="1:37" s="16" customFormat="1" ht="84" x14ac:dyDescent="0.2">
      <c r="A55" s="66">
        <v>11</v>
      </c>
      <c r="B55" s="71" t="s">
        <v>26</v>
      </c>
      <c r="C55" s="104" t="s">
        <v>72</v>
      </c>
      <c r="D55" s="104" t="s">
        <v>73</v>
      </c>
      <c r="E55" s="67" t="s">
        <v>74</v>
      </c>
      <c r="F55" s="94">
        <v>8184281</v>
      </c>
      <c r="G55" s="67">
        <v>292</v>
      </c>
      <c r="H55" s="67">
        <v>2026</v>
      </c>
      <c r="I55" s="67" t="s">
        <v>27</v>
      </c>
      <c r="J55" s="91">
        <v>1829545213</v>
      </c>
      <c r="K55" s="98"/>
      <c r="L55" s="74"/>
      <c r="M55" s="74"/>
      <c r="N55" s="100">
        <v>967000000</v>
      </c>
      <c r="O55" s="74"/>
      <c r="P55" s="74"/>
      <c r="Q55" s="92">
        <v>10793900</v>
      </c>
      <c r="R55" s="74"/>
      <c r="S55" s="91">
        <f t="shared" si="22"/>
        <v>977793900</v>
      </c>
      <c r="T55" s="74"/>
      <c r="U55" s="74"/>
      <c r="V55" s="61"/>
      <c r="W55" s="61"/>
      <c r="X55" s="74"/>
      <c r="Y55" s="108"/>
      <c r="Z55" s="108"/>
      <c r="AA55" s="108"/>
      <c r="AB55" s="108"/>
      <c r="AC55" s="108"/>
      <c r="AD55" s="108"/>
      <c r="AE55" s="108"/>
      <c r="AF55" s="108"/>
      <c r="AG55" s="108"/>
      <c r="AH55" s="108"/>
      <c r="AI55" s="108"/>
      <c r="AJ55" s="108"/>
      <c r="AK55" s="61"/>
    </row>
    <row r="56" spans="1:37" s="16" customFormat="1" ht="84" x14ac:dyDescent="0.2">
      <c r="A56" s="66">
        <v>12</v>
      </c>
      <c r="B56" s="76" t="s">
        <v>46</v>
      </c>
      <c r="C56" s="104" t="s">
        <v>72</v>
      </c>
      <c r="D56" s="104" t="s">
        <v>73</v>
      </c>
      <c r="E56" s="67" t="s">
        <v>74</v>
      </c>
      <c r="F56" s="96">
        <v>8184285</v>
      </c>
      <c r="G56" s="67">
        <v>292</v>
      </c>
      <c r="H56" s="67" t="s">
        <v>75</v>
      </c>
      <c r="I56" s="67" t="s">
        <v>52</v>
      </c>
      <c r="J56" s="91">
        <v>6737568920</v>
      </c>
      <c r="K56" s="100"/>
      <c r="L56" s="74"/>
      <c r="M56" s="74"/>
      <c r="N56" s="100">
        <v>2000000000</v>
      </c>
      <c r="O56" s="74"/>
      <c r="P56" s="74"/>
      <c r="Q56" s="92">
        <f>1578402598+121000000</f>
        <v>1699402598</v>
      </c>
      <c r="R56" s="74"/>
      <c r="S56" s="91">
        <f t="shared" si="22"/>
        <v>3699402598</v>
      </c>
      <c r="T56" s="74"/>
      <c r="U56" s="74"/>
      <c r="V56" s="61"/>
      <c r="W56" s="61"/>
      <c r="X56" s="74"/>
      <c r="Y56" s="108"/>
      <c r="Z56" s="108"/>
      <c r="AA56" s="108"/>
      <c r="AB56" s="108"/>
      <c r="AC56" s="108"/>
      <c r="AD56" s="108"/>
      <c r="AE56" s="108"/>
      <c r="AF56" s="108"/>
      <c r="AG56" s="108"/>
      <c r="AH56" s="108"/>
      <c r="AI56" s="108"/>
      <c r="AJ56" s="108"/>
      <c r="AK56" s="61"/>
    </row>
    <row r="57" spans="1:37" s="16" customFormat="1" ht="84" x14ac:dyDescent="0.2">
      <c r="A57" s="66">
        <v>13</v>
      </c>
      <c r="B57" s="73" t="s">
        <v>28</v>
      </c>
      <c r="C57" s="104" t="s">
        <v>72</v>
      </c>
      <c r="D57" s="104" t="s">
        <v>73</v>
      </c>
      <c r="E57" s="67" t="s">
        <v>74</v>
      </c>
      <c r="F57" s="99">
        <v>8184280</v>
      </c>
      <c r="G57" s="67">
        <v>292</v>
      </c>
      <c r="H57" s="67">
        <v>2026</v>
      </c>
      <c r="I57" s="67" t="s">
        <v>29</v>
      </c>
      <c r="J57" s="91">
        <v>1324447428</v>
      </c>
      <c r="K57" s="100"/>
      <c r="L57" s="74"/>
      <c r="M57" s="74"/>
      <c r="N57" s="100">
        <v>638000000</v>
      </c>
      <c r="O57" s="74"/>
      <c r="P57" s="74"/>
      <c r="Q57" s="92"/>
      <c r="R57" s="74"/>
      <c r="S57" s="91">
        <f t="shared" si="22"/>
        <v>638000000</v>
      </c>
      <c r="T57" s="74"/>
      <c r="U57" s="74"/>
      <c r="V57" s="61"/>
      <c r="W57" s="61"/>
      <c r="X57" s="74"/>
      <c r="Y57" s="108"/>
      <c r="Z57" s="108"/>
      <c r="AA57" s="108"/>
      <c r="AB57" s="108"/>
      <c r="AC57" s="108"/>
      <c r="AD57" s="108"/>
      <c r="AE57" s="108"/>
      <c r="AF57" s="108"/>
      <c r="AG57" s="108"/>
      <c r="AH57" s="108"/>
      <c r="AI57" s="108"/>
      <c r="AJ57" s="108"/>
      <c r="AK57" s="61"/>
    </row>
    <row r="58" spans="1:37" s="16" customFormat="1" ht="84" x14ac:dyDescent="0.2">
      <c r="A58" s="66">
        <v>14</v>
      </c>
      <c r="B58" s="73" t="s">
        <v>18</v>
      </c>
      <c r="C58" s="67" t="s">
        <v>72</v>
      </c>
      <c r="D58" s="67" t="s">
        <v>73</v>
      </c>
      <c r="E58" s="67" t="s">
        <v>74</v>
      </c>
      <c r="F58" s="101">
        <v>8183945</v>
      </c>
      <c r="G58" s="67">
        <v>292</v>
      </c>
      <c r="H58" s="67" t="s">
        <v>75</v>
      </c>
      <c r="I58" s="67" t="s">
        <v>19</v>
      </c>
      <c r="J58" s="91">
        <v>8440110000</v>
      </c>
      <c r="K58" s="100"/>
      <c r="L58" s="74"/>
      <c r="M58" s="74"/>
      <c r="N58" s="100">
        <f>6938000000-188000000</f>
        <v>6750000000</v>
      </c>
      <c r="O58" s="74"/>
      <c r="P58" s="74"/>
      <c r="Q58" s="92"/>
      <c r="R58" s="100"/>
      <c r="S58" s="91">
        <f>+N58+Q58-R58</f>
        <v>6750000000</v>
      </c>
      <c r="T58" s="74"/>
      <c r="U58" s="74"/>
      <c r="V58" s="61"/>
      <c r="W58" s="61"/>
      <c r="X58" s="74"/>
      <c r="Y58" s="108"/>
      <c r="Z58" s="108"/>
      <c r="AA58" s="108"/>
      <c r="AB58" s="108"/>
      <c r="AC58" s="108"/>
      <c r="AD58" s="108"/>
      <c r="AE58" s="108"/>
      <c r="AF58" s="108"/>
      <c r="AG58" s="108"/>
      <c r="AH58" s="108"/>
      <c r="AI58" s="108"/>
      <c r="AJ58" s="108"/>
      <c r="AK58" s="61"/>
    </row>
    <row r="59" spans="1:37" s="16" customFormat="1" ht="84" x14ac:dyDescent="0.2">
      <c r="A59" s="66">
        <v>15</v>
      </c>
      <c r="B59" s="102" t="s">
        <v>13</v>
      </c>
      <c r="C59" s="67" t="s">
        <v>72</v>
      </c>
      <c r="D59" s="67" t="s">
        <v>73</v>
      </c>
      <c r="E59" s="67" t="s">
        <v>74</v>
      </c>
      <c r="F59" s="99">
        <v>8184282</v>
      </c>
      <c r="G59" s="67">
        <v>292</v>
      </c>
      <c r="H59" s="67" t="s">
        <v>75</v>
      </c>
      <c r="I59" s="94" t="s">
        <v>15</v>
      </c>
      <c r="J59" s="91">
        <v>15247143000</v>
      </c>
      <c r="K59" s="103"/>
      <c r="L59" s="74"/>
      <c r="M59" s="74"/>
      <c r="N59" s="100">
        <f>14241000000-7300000000</f>
        <v>6941000000</v>
      </c>
      <c r="O59" s="74"/>
      <c r="P59" s="74"/>
      <c r="Q59" s="92">
        <v>2550000000</v>
      </c>
      <c r="R59" s="100"/>
      <c r="S59" s="91">
        <f>+N59+Q59-R59</f>
        <v>9491000000</v>
      </c>
      <c r="T59" s="74"/>
      <c r="U59" s="74"/>
      <c r="V59" s="61"/>
      <c r="W59" s="61"/>
      <c r="X59" s="74"/>
      <c r="Y59" s="108"/>
      <c r="Z59" s="108"/>
      <c r="AA59" s="108"/>
      <c r="AB59" s="108"/>
      <c r="AC59" s="108"/>
      <c r="AD59" s="108"/>
      <c r="AE59" s="108"/>
      <c r="AF59" s="108"/>
      <c r="AG59" s="108"/>
      <c r="AH59" s="108"/>
      <c r="AI59" s="108"/>
      <c r="AJ59" s="108"/>
      <c r="AK59" s="61"/>
    </row>
    <row r="60" spans="1:37" s="16" customFormat="1" ht="84" x14ac:dyDescent="0.2">
      <c r="A60" s="66">
        <v>16</v>
      </c>
      <c r="B60" s="102" t="s">
        <v>16</v>
      </c>
      <c r="C60" s="67" t="s">
        <v>72</v>
      </c>
      <c r="D60" s="67" t="s">
        <v>73</v>
      </c>
      <c r="E60" s="67" t="s">
        <v>74</v>
      </c>
      <c r="F60" s="140">
        <v>8184283</v>
      </c>
      <c r="G60" s="67">
        <v>292</v>
      </c>
      <c r="H60" s="67" t="s">
        <v>75</v>
      </c>
      <c r="I60" s="94" t="s">
        <v>17</v>
      </c>
      <c r="J60" s="91">
        <v>4302795694</v>
      </c>
      <c r="K60" s="103"/>
      <c r="L60" s="74"/>
      <c r="M60" s="74"/>
      <c r="N60" s="100">
        <v>3604000000</v>
      </c>
      <c r="O60" s="74"/>
      <c r="P60" s="74"/>
      <c r="Q60" s="92"/>
      <c r="R60" s="100">
        <v>1515066716</v>
      </c>
      <c r="S60" s="91">
        <f t="shared" si="22"/>
        <v>2088933284</v>
      </c>
      <c r="T60" s="74"/>
      <c r="U60" s="74"/>
      <c r="V60" s="61"/>
      <c r="W60" s="61"/>
      <c r="X60" s="74"/>
      <c r="Y60" s="108"/>
      <c r="Z60" s="108"/>
      <c r="AA60" s="108"/>
      <c r="AB60" s="108"/>
      <c r="AC60" s="108"/>
      <c r="AD60" s="108"/>
      <c r="AE60" s="108"/>
      <c r="AF60" s="108"/>
      <c r="AG60" s="108"/>
      <c r="AH60" s="108"/>
      <c r="AI60" s="108"/>
      <c r="AJ60" s="108"/>
      <c r="AK60" s="61"/>
    </row>
    <row r="61" spans="1:37" s="16" customFormat="1" ht="84" x14ac:dyDescent="0.2">
      <c r="A61" s="66">
        <v>17</v>
      </c>
      <c r="B61" s="73" t="s">
        <v>35</v>
      </c>
      <c r="C61" s="67" t="s">
        <v>72</v>
      </c>
      <c r="D61" s="67" t="s">
        <v>73</v>
      </c>
      <c r="E61" s="67" t="s">
        <v>74</v>
      </c>
      <c r="F61" s="101"/>
      <c r="G61" s="67">
        <v>292</v>
      </c>
      <c r="H61" s="67" t="s">
        <v>75</v>
      </c>
      <c r="I61" s="94" t="s">
        <v>140</v>
      </c>
      <c r="J61" s="68">
        <v>19195473507</v>
      </c>
      <c r="K61" s="114"/>
      <c r="L61" s="74"/>
      <c r="M61" s="74"/>
      <c r="N61" s="100">
        <v>700000000</v>
      </c>
      <c r="O61" s="74"/>
      <c r="P61" s="74"/>
      <c r="Q61" s="92">
        <v>4500000000</v>
      </c>
      <c r="R61" s="100"/>
      <c r="S61" s="91">
        <f t="shared" si="22"/>
        <v>5200000000</v>
      </c>
      <c r="T61" s="74"/>
      <c r="U61" s="74"/>
      <c r="V61" s="61"/>
      <c r="W61" s="61"/>
      <c r="X61" s="74"/>
      <c r="Y61" s="108"/>
      <c r="Z61" s="108"/>
      <c r="AA61" s="108"/>
      <c r="AB61" s="108"/>
      <c r="AC61" s="108"/>
      <c r="AD61" s="108"/>
      <c r="AE61" s="108"/>
      <c r="AF61" s="108"/>
      <c r="AG61" s="108"/>
      <c r="AH61" s="108"/>
      <c r="AI61" s="108"/>
      <c r="AJ61" s="108"/>
      <c r="AK61" s="61"/>
    </row>
    <row r="62" spans="1:37" s="16" customFormat="1" ht="84" x14ac:dyDescent="0.2">
      <c r="A62" s="66">
        <v>18</v>
      </c>
      <c r="B62" s="73" t="s">
        <v>100</v>
      </c>
      <c r="C62" s="67" t="s">
        <v>72</v>
      </c>
      <c r="D62" s="67" t="s">
        <v>73</v>
      </c>
      <c r="E62" s="67" t="s">
        <v>74</v>
      </c>
      <c r="F62" s="101"/>
      <c r="G62" s="67">
        <v>292</v>
      </c>
      <c r="H62" s="67" t="s">
        <v>75</v>
      </c>
      <c r="I62" s="94" t="s">
        <v>184</v>
      </c>
      <c r="J62" s="68">
        <v>14311997616</v>
      </c>
      <c r="K62" s="114"/>
      <c r="L62" s="74"/>
      <c r="M62" s="74"/>
      <c r="N62" s="100">
        <v>600000000</v>
      </c>
      <c r="O62" s="74"/>
      <c r="P62" s="74"/>
      <c r="Q62" s="92"/>
      <c r="R62" s="100"/>
      <c r="S62" s="91">
        <f t="shared" si="22"/>
        <v>600000000</v>
      </c>
      <c r="T62" s="74"/>
      <c r="U62" s="74"/>
      <c r="V62" s="61"/>
      <c r="W62" s="61"/>
      <c r="X62" s="74"/>
      <c r="Y62" s="108"/>
      <c r="Z62" s="108"/>
      <c r="AA62" s="108"/>
      <c r="AB62" s="108"/>
      <c r="AC62" s="108"/>
      <c r="AD62" s="108"/>
      <c r="AE62" s="108"/>
      <c r="AF62" s="108"/>
      <c r="AG62" s="108"/>
      <c r="AH62" s="108"/>
      <c r="AI62" s="108"/>
      <c r="AJ62" s="108"/>
      <c r="AK62" s="61"/>
    </row>
    <row r="63" spans="1:37" s="16" customFormat="1" ht="84" x14ac:dyDescent="0.2">
      <c r="A63" s="66">
        <v>19</v>
      </c>
      <c r="B63" s="73" t="s">
        <v>34</v>
      </c>
      <c r="C63" s="67" t="s">
        <v>72</v>
      </c>
      <c r="D63" s="67" t="s">
        <v>73</v>
      </c>
      <c r="E63" s="67" t="s">
        <v>74</v>
      </c>
      <c r="F63" s="101"/>
      <c r="G63" s="67">
        <v>292</v>
      </c>
      <c r="H63" s="67" t="s">
        <v>75</v>
      </c>
      <c r="I63" s="94" t="s">
        <v>177</v>
      </c>
      <c r="J63" s="68">
        <v>13887190693</v>
      </c>
      <c r="K63" s="100"/>
      <c r="L63" s="74"/>
      <c r="M63" s="74"/>
      <c r="N63" s="100">
        <v>600000000</v>
      </c>
      <c r="O63" s="74"/>
      <c r="P63" s="74"/>
      <c r="Q63" s="92">
        <v>3100000000</v>
      </c>
      <c r="R63" s="74"/>
      <c r="S63" s="91">
        <f t="shared" si="22"/>
        <v>3700000000</v>
      </c>
      <c r="T63" s="74"/>
      <c r="U63" s="74"/>
      <c r="V63" s="61"/>
      <c r="W63" s="61"/>
      <c r="X63" s="74"/>
      <c r="Y63" s="108"/>
      <c r="Z63" s="108"/>
      <c r="AA63" s="108"/>
      <c r="AB63" s="108"/>
      <c r="AC63" s="108"/>
      <c r="AD63" s="108"/>
      <c r="AE63" s="108"/>
      <c r="AF63" s="108"/>
      <c r="AG63" s="108"/>
      <c r="AH63" s="108"/>
      <c r="AI63" s="108"/>
      <c r="AJ63" s="108"/>
      <c r="AK63" s="61"/>
    </row>
    <row r="64" spans="1:37" s="16" customFormat="1" ht="84" x14ac:dyDescent="0.2">
      <c r="A64" s="66">
        <v>20</v>
      </c>
      <c r="B64" s="73" t="s">
        <v>101</v>
      </c>
      <c r="C64" s="67" t="s">
        <v>72</v>
      </c>
      <c r="D64" s="67" t="s">
        <v>73</v>
      </c>
      <c r="E64" s="67" t="s">
        <v>74</v>
      </c>
      <c r="F64" s="101"/>
      <c r="G64" s="67">
        <v>292</v>
      </c>
      <c r="H64" s="67" t="s">
        <v>75</v>
      </c>
      <c r="I64" s="94" t="s">
        <v>178</v>
      </c>
      <c r="J64" s="68">
        <v>25783254640</v>
      </c>
      <c r="K64" s="100"/>
      <c r="L64" s="74"/>
      <c r="M64" s="74"/>
      <c r="N64" s="100">
        <v>900000000</v>
      </c>
      <c r="O64" s="74"/>
      <c r="P64" s="74"/>
      <c r="Q64" s="92">
        <v>6200000000</v>
      </c>
      <c r="R64" s="74"/>
      <c r="S64" s="91">
        <f t="shared" si="22"/>
        <v>7100000000</v>
      </c>
      <c r="T64" s="74"/>
      <c r="U64" s="74"/>
      <c r="V64" s="61"/>
      <c r="W64" s="61"/>
      <c r="X64" s="74"/>
      <c r="Y64" s="108"/>
      <c r="Z64" s="108"/>
      <c r="AA64" s="108"/>
      <c r="AB64" s="108"/>
      <c r="AC64" s="108"/>
      <c r="AD64" s="108"/>
      <c r="AE64" s="108"/>
      <c r="AF64" s="108"/>
      <c r="AG64" s="108"/>
      <c r="AH64" s="108"/>
      <c r="AI64" s="108"/>
      <c r="AJ64" s="108"/>
      <c r="AK64" s="61"/>
    </row>
    <row r="65" spans="1:37" s="16" customFormat="1" ht="18.75" customHeight="1" x14ac:dyDescent="0.2">
      <c r="A65" s="62" t="s">
        <v>12</v>
      </c>
      <c r="B65" s="109" t="s">
        <v>91</v>
      </c>
      <c r="C65" s="104"/>
      <c r="D65" s="104"/>
      <c r="E65" s="67"/>
      <c r="F65" s="101"/>
      <c r="G65" s="67"/>
      <c r="H65" s="67"/>
      <c r="I65" s="67"/>
      <c r="J65" s="107">
        <f t="shared" ref="J65:M65" si="23">+J66+J74</f>
        <v>86647390551</v>
      </c>
      <c r="K65" s="107">
        <f t="shared" si="23"/>
        <v>0</v>
      </c>
      <c r="L65" s="107">
        <f t="shared" si="23"/>
        <v>0</v>
      </c>
      <c r="M65" s="107">
        <f t="shared" si="23"/>
        <v>0</v>
      </c>
      <c r="N65" s="107">
        <f>+N66+N74</f>
        <v>15754000000</v>
      </c>
      <c r="O65" s="107">
        <f t="shared" ref="O65:S65" si="24">+O66+O74</f>
        <v>0</v>
      </c>
      <c r="P65" s="107">
        <f t="shared" si="24"/>
        <v>0</v>
      </c>
      <c r="Q65" s="107">
        <f t="shared" si="24"/>
        <v>5831126309</v>
      </c>
      <c r="R65" s="107">
        <f t="shared" si="24"/>
        <v>294126309</v>
      </c>
      <c r="S65" s="107">
        <f t="shared" si="24"/>
        <v>21291000000</v>
      </c>
      <c r="T65" s="74"/>
      <c r="U65" s="74"/>
      <c r="V65" s="61"/>
      <c r="W65" s="61"/>
      <c r="X65" s="74"/>
      <c r="Y65" s="108"/>
      <c r="Z65" s="108"/>
      <c r="AA65" s="108"/>
      <c r="AB65" s="108"/>
      <c r="AC65" s="108"/>
      <c r="AD65" s="108"/>
      <c r="AE65" s="108"/>
      <c r="AF65" s="108"/>
      <c r="AG65" s="108"/>
      <c r="AH65" s="108"/>
      <c r="AI65" s="108"/>
      <c r="AJ65" s="108"/>
      <c r="AK65" s="61"/>
    </row>
    <row r="66" spans="1:37" s="18" customFormat="1" ht="15.75" customHeight="1" x14ac:dyDescent="0.2">
      <c r="A66" s="86" t="s">
        <v>86</v>
      </c>
      <c r="B66" s="87" t="s">
        <v>87</v>
      </c>
      <c r="C66" s="115"/>
      <c r="D66" s="115"/>
      <c r="E66" s="116"/>
      <c r="F66" s="142"/>
      <c r="G66" s="116"/>
      <c r="H66" s="116"/>
      <c r="I66" s="116"/>
      <c r="J66" s="117">
        <f t="shared" ref="J66:M66" si="25">SUM(J67:J73)</f>
        <v>57964925551</v>
      </c>
      <c r="K66" s="117">
        <f t="shared" si="25"/>
        <v>0</v>
      </c>
      <c r="L66" s="117">
        <f t="shared" si="25"/>
        <v>0</v>
      </c>
      <c r="M66" s="117">
        <f t="shared" si="25"/>
        <v>0</v>
      </c>
      <c r="N66" s="117">
        <f>SUM(N67:N73)</f>
        <v>14854000000</v>
      </c>
      <c r="O66" s="117">
        <f t="shared" ref="O66:S66" si="26">SUM(O67:O73)</f>
        <v>0</v>
      </c>
      <c r="P66" s="117">
        <f t="shared" si="26"/>
        <v>0</v>
      </c>
      <c r="Q66" s="117">
        <f t="shared" si="26"/>
        <v>5831126309</v>
      </c>
      <c r="R66" s="117">
        <f t="shared" si="26"/>
        <v>294126309</v>
      </c>
      <c r="S66" s="117">
        <f t="shared" si="26"/>
        <v>20391000000</v>
      </c>
      <c r="T66" s="88"/>
      <c r="U66" s="88"/>
      <c r="V66" s="82"/>
      <c r="W66" s="82"/>
      <c r="X66" s="88"/>
      <c r="AK66" s="82"/>
    </row>
    <row r="67" spans="1:37" s="16" customFormat="1" ht="111" customHeight="1" x14ac:dyDescent="0.2">
      <c r="A67" s="66">
        <v>1</v>
      </c>
      <c r="B67" s="12" t="s">
        <v>169</v>
      </c>
      <c r="C67" s="104" t="s">
        <v>72</v>
      </c>
      <c r="D67" s="104" t="s">
        <v>73</v>
      </c>
      <c r="E67" s="67" t="s">
        <v>78</v>
      </c>
      <c r="F67" s="141">
        <v>8179909</v>
      </c>
      <c r="G67" s="111" t="s">
        <v>79</v>
      </c>
      <c r="H67" s="67" t="s">
        <v>75</v>
      </c>
      <c r="I67" s="67" t="s">
        <v>38</v>
      </c>
      <c r="J67" s="91">
        <v>7001350646</v>
      </c>
      <c r="K67" s="68"/>
      <c r="L67" s="74"/>
      <c r="M67" s="74"/>
      <c r="N67" s="100">
        <v>1417000000</v>
      </c>
      <c r="O67" s="74"/>
      <c r="P67" s="74"/>
      <c r="Q67" s="92">
        <v>240000000</v>
      </c>
      <c r="R67" s="74"/>
      <c r="S67" s="91">
        <f t="shared" ref="S67:S75" si="27">+N67+Q67-R67</f>
        <v>1657000000</v>
      </c>
      <c r="T67" s="74"/>
      <c r="U67" s="74"/>
      <c r="V67" s="61"/>
      <c r="W67" s="61"/>
      <c r="X67" s="74"/>
      <c r="Y67" s="108"/>
      <c r="Z67" s="108"/>
      <c r="AA67" s="108"/>
      <c r="AB67" s="108"/>
      <c r="AC67" s="108"/>
      <c r="AD67" s="108"/>
      <c r="AE67" s="108"/>
      <c r="AF67" s="108"/>
      <c r="AG67" s="108"/>
      <c r="AH67" s="108"/>
      <c r="AI67" s="108"/>
      <c r="AJ67" s="108"/>
      <c r="AK67" s="12" t="s">
        <v>173</v>
      </c>
    </row>
    <row r="68" spans="1:37" s="16" customFormat="1" ht="114.75" customHeight="1" x14ac:dyDescent="0.2">
      <c r="A68" s="66">
        <v>2</v>
      </c>
      <c r="B68" s="12" t="s">
        <v>170</v>
      </c>
      <c r="C68" s="104" t="s">
        <v>72</v>
      </c>
      <c r="D68" s="104" t="s">
        <v>73</v>
      </c>
      <c r="E68" s="67" t="s">
        <v>78</v>
      </c>
      <c r="F68" s="110">
        <v>8179911</v>
      </c>
      <c r="G68" s="111" t="s">
        <v>80</v>
      </c>
      <c r="H68" s="67" t="s">
        <v>75</v>
      </c>
      <c r="I68" s="67" t="s">
        <v>39</v>
      </c>
      <c r="J68" s="91">
        <v>4661967208</v>
      </c>
      <c r="K68" s="68"/>
      <c r="L68" s="74"/>
      <c r="M68" s="74"/>
      <c r="N68" s="100">
        <v>2300000000</v>
      </c>
      <c r="O68" s="74"/>
      <c r="P68" s="74"/>
      <c r="Q68" s="92">
        <v>279000000</v>
      </c>
      <c r="R68" s="74"/>
      <c r="S68" s="91">
        <f t="shared" si="27"/>
        <v>2579000000</v>
      </c>
      <c r="T68" s="74"/>
      <c r="U68" s="74"/>
      <c r="V68" s="61"/>
      <c r="W68" s="61"/>
      <c r="X68" s="74"/>
      <c r="Y68" s="108"/>
      <c r="Z68" s="108"/>
      <c r="AA68" s="108"/>
      <c r="AB68" s="108"/>
      <c r="AC68" s="108"/>
      <c r="AD68" s="108"/>
      <c r="AE68" s="108"/>
      <c r="AF68" s="108"/>
      <c r="AG68" s="108"/>
      <c r="AH68" s="108"/>
      <c r="AI68" s="108"/>
      <c r="AJ68" s="108"/>
      <c r="AK68" s="12" t="s">
        <v>172</v>
      </c>
    </row>
    <row r="69" spans="1:37" s="16" customFormat="1" ht="84" x14ac:dyDescent="0.2">
      <c r="A69" s="66">
        <v>3</v>
      </c>
      <c r="B69" s="12" t="s">
        <v>81</v>
      </c>
      <c r="C69" s="104" t="s">
        <v>72</v>
      </c>
      <c r="D69" s="104" t="s">
        <v>73</v>
      </c>
      <c r="E69" s="67" t="s">
        <v>78</v>
      </c>
      <c r="F69" s="110">
        <v>8187567</v>
      </c>
      <c r="G69" s="111" t="s">
        <v>80</v>
      </c>
      <c r="H69" s="67" t="s">
        <v>75</v>
      </c>
      <c r="I69" s="67" t="s">
        <v>40</v>
      </c>
      <c r="J69" s="91">
        <v>3201718377</v>
      </c>
      <c r="K69" s="68"/>
      <c r="L69" s="74"/>
      <c r="M69" s="74"/>
      <c r="N69" s="100">
        <v>600000000</v>
      </c>
      <c r="O69" s="74"/>
      <c r="P69" s="74"/>
      <c r="Q69" s="92"/>
      <c r="R69" s="100">
        <v>125424491</v>
      </c>
      <c r="S69" s="91">
        <f t="shared" si="27"/>
        <v>474575509</v>
      </c>
      <c r="T69" s="74"/>
      <c r="U69" s="74"/>
      <c r="V69" s="61"/>
      <c r="W69" s="61"/>
      <c r="X69" s="74"/>
      <c r="Y69" s="108"/>
      <c r="Z69" s="108"/>
      <c r="AA69" s="108"/>
      <c r="AB69" s="108"/>
      <c r="AC69" s="108"/>
      <c r="AD69" s="108"/>
      <c r="AE69" s="108"/>
      <c r="AF69" s="108"/>
      <c r="AG69" s="108"/>
      <c r="AH69" s="108"/>
      <c r="AI69" s="108"/>
      <c r="AJ69" s="108"/>
      <c r="AK69" s="61"/>
    </row>
    <row r="70" spans="1:37" s="16" customFormat="1" ht="84" x14ac:dyDescent="0.2">
      <c r="A70" s="66">
        <v>4</v>
      </c>
      <c r="B70" s="12" t="s">
        <v>82</v>
      </c>
      <c r="C70" s="104" t="s">
        <v>72</v>
      </c>
      <c r="D70" s="104" t="s">
        <v>73</v>
      </c>
      <c r="E70" s="67" t="s">
        <v>78</v>
      </c>
      <c r="F70" s="110">
        <v>8179912</v>
      </c>
      <c r="G70" s="111" t="s">
        <v>83</v>
      </c>
      <c r="H70" s="67" t="s">
        <v>75</v>
      </c>
      <c r="I70" s="67" t="s">
        <v>182</v>
      </c>
      <c r="J70" s="91">
        <v>14638000000</v>
      </c>
      <c r="K70" s="68"/>
      <c r="L70" s="74"/>
      <c r="M70" s="74"/>
      <c r="N70" s="100">
        <v>7300000000</v>
      </c>
      <c r="O70" s="74"/>
      <c r="P70" s="74"/>
      <c r="Q70" s="92">
        <f>294126309+874000000</f>
        <v>1168126309</v>
      </c>
      <c r="R70" s="100"/>
      <c r="S70" s="91">
        <f t="shared" si="27"/>
        <v>8468126309</v>
      </c>
      <c r="T70" s="74"/>
      <c r="U70" s="74"/>
      <c r="V70" s="61"/>
      <c r="W70" s="61"/>
      <c r="X70" s="74"/>
      <c r="Y70" s="108"/>
      <c r="Z70" s="108"/>
      <c r="AA70" s="108"/>
      <c r="AB70" s="108"/>
      <c r="AC70" s="108"/>
      <c r="AD70" s="108"/>
      <c r="AE70" s="108"/>
      <c r="AF70" s="108"/>
      <c r="AG70" s="108"/>
      <c r="AH70" s="108"/>
      <c r="AI70" s="108"/>
      <c r="AJ70" s="108"/>
      <c r="AK70" s="61"/>
    </row>
    <row r="71" spans="1:37" ht="103.5" customHeight="1" x14ac:dyDescent="0.2">
      <c r="A71" s="66">
        <v>5</v>
      </c>
      <c r="B71" s="12" t="s">
        <v>164</v>
      </c>
      <c r="C71" s="104" t="s">
        <v>72</v>
      </c>
      <c r="D71" s="104" t="s">
        <v>73</v>
      </c>
      <c r="E71" s="67" t="s">
        <v>78</v>
      </c>
      <c r="F71" s="110">
        <v>8179910</v>
      </c>
      <c r="G71" s="111" t="s">
        <v>79</v>
      </c>
      <c r="H71" s="67" t="s">
        <v>75</v>
      </c>
      <c r="I71" s="67" t="s">
        <v>41</v>
      </c>
      <c r="J71" s="91">
        <v>5205356266</v>
      </c>
      <c r="K71" s="68"/>
      <c r="L71" s="74"/>
      <c r="M71" s="74"/>
      <c r="N71" s="100">
        <v>2337000000</v>
      </c>
      <c r="O71" s="74"/>
      <c r="P71" s="74"/>
      <c r="Q71" s="92"/>
      <c r="R71" s="100">
        <v>168701818</v>
      </c>
      <c r="S71" s="91">
        <f t="shared" si="27"/>
        <v>2168298182</v>
      </c>
      <c r="T71" s="74"/>
      <c r="U71" s="74"/>
      <c r="V71" s="70"/>
      <c r="W71" s="70"/>
      <c r="X71" s="74"/>
      <c r="Y71" s="84"/>
      <c r="Z71" s="84"/>
      <c r="AA71" s="84"/>
      <c r="AB71" s="84"/>
      <c r="AC71" s="84"/>
      <c r="AD71" s="84"/>
      <c r="AE71" s="84"/>
      <c r="AF71" s="84"/>
      <c r="AG71" s="84"/>
      <c r="AH71" s="84"/>
      <c r="AI71" s="84"/>
      <c r="AJ71" s="84"/>
      <c r="AK71" s="12" t="s">
        <v>173</v>
      </c>
    </row>
    <row r="72" spans="1:37" ht="105" customHeight="1" x14ac:dyDescent="0.2">
      <c r="A72" s="66"/>
      <c r="B72" s="73" t="s">
        <v>165</v>
      </c>
      <c r="C72" s="104" t="s">
        <v>72</v>
      </c>
      <c r="D72" s="104" t="s">
        <v>73</v>
      </c>
      <c r="E72" s="67" t="s">
        <v>78</v>
      </c>
      <c r="F72" s="101">
        <v>8204875</v>
      </c>
      <c r="G72" s="111" t="s">
        <v>83</v>
      </c>
      <c r="H72" s="67" t="s">
        <v>75</v>
      </c>
      <c r="I72" s="67" t="s">
        <v>139</v>
      </c>
      <c r="J72" s="68">
        <v>3361833074</v>
      </c>
      <c r="K72" s="68"/>
      <c r="L72" s="74"/>
      <c r="M72" s="74"/>
      <c r="N72" s="100">
        <v>183000000</v>
      </c>
      <c r="O72" s="74"/>
      <c r="P72" s="74"/>
      <c r="Q72" s="92">
        <v>613000000</v>
      </c>
      <c r="R72" s="100"/>
      <c r="S72" s="91">
        <f t="shared" si="27"/>
        <v>796000000</v>
      </c>
      <c r="T72" s="74"/>
      <c r="U72" s="74"/>
      <c r="V72" s="70"/>
      <c r="W72" s="70"/>
      <c r="X72" s="74"/>
      <c r="Y72" s="84"/>
      <c r="Z72" s="84"/>
      <c r="AA72" s="84"/>
      <c r="AB72" s="84"/>
      <c r="AC72" s="84"/>
      <c r="AD72" s="84"/>
      <c r="AE72" s="84"/>
      <c r="AF72" s="84"/>
      <c r="AG72" s="84"/>
      <c r="AH72" s="84"/>
      <c r="AI72" s="84"/>
      <c r="AJ72" s="84"/>
      <c r="AK72" s="73" t="s">
        <v>166</v>
      </c>
    </row>
    <row r="73" spans="1:37" ht="131.25" customHeight="1" x14ac:dyDescent="0.2">
      <c r="A73" s="66">
        <v>2</v>
      </c>
      <c r="B73" s="73" t="s">
        <v>167</v>
      </c>
      <c r="C73" s="104" t="s">
        <v>72</v>
      </c>
      <c r="D73" s="104" t="s">
        <v>73</v>
      </c>
      <c r="E73" s="67" t="s">
        <v>78</v>
      </c>
      <c r="F73" s="101">
        <v>8204874</v>
      </c>
      <c r="G73" s="111" t="s">
        <v>83</v>
      </c>
      <c r="H73" s="67" t="s">
        <v>75</v>
      </c>
      <c r="I73" s="67" t="s">
        <v>176</v>
      </c>
      <c r="J73" s="68">
        <f>+'Phu luc so 01'!E12</f>
        <v>19894699980</v>
      </c>
      <c r="K73" s="68"/>
      <c r="L73" s="74"/>
      <c r="M73" s="74"/>
      <c r="N73" s="112">
        <v>717000000</v>
      </c>
      <c r="O73" s="74"/>
      <c r="P73" s="74"/>
      <c r="Q73" s="92">
        <v>3531000000</v>
      </c>
      <c r="R73" s="74"/>
      <c r="S73" s="91">
        <f t="shared" ref="S73" si="28">+N73+Q73-R73</f>
        <v>4248000000</v>
      </c>
      <c r="T73" s="74"/>
      <c r="U73" s="74"/>
      <c r="V73" s="70"/>
      <c r="W73" s="70"/>
      <c r="X73" s="74"/>
      <c r="Y73" s="84"/>
      <c r="Z73" s="84"/>
      <c r="AA73" s="84"/>
      <c r="AB73" s="84"/>
      <c r="AC73" s="84"/>
      <c r="AD73" s="84"/>
      <c r="AE73" s="84"/>
      <c r="AF73" s="84"/>
      <c r="AG73" s="84"/>
      <c r="AH73" s="84"/>
      <c r="AI73" s="84"/>
      <c r="AJ73" s="84"/>
      <c r="AK73" s="73" t="s">
        <v>168</v>
      </c>
    </row>
    <row r="74" spans="1:37" s="18" customFormat="1" ht="18.75" customHeight="1" x14ac:dyDescent="0.2">
      <c r="A74" s="86" t="s">
        <v>86</v>
      </c>
      <c r="B74" s="87" t="s">
        <v>88</v>
      </c>
      <c r="C74" s="115"/>
      <c r="D74" s="115"/>
      <c r="E74" s="116"/>
      <c r="F74" s="118"/>
      <c r="G74" s="119"/>
      <c r="H74" s="116"/>
      <c r="I74" s="116"/>
      <c r="J74" s="117">
        <f t="shared" ref="J74:S74" si="29">SUM(J75:J75)</f>
        <v>28682465000</v>
      </c>
      <c r="K74" s="117">
        <f t="shared" si="29"/>
        <v>0</v>
      </c>
      <c r="L74" s="117">
        <f t="shared" si="29"/>
        <v>0</v>
      </c>
      <c r="M74" s="117">
        <f t="shared" si="29"/>
        <v>0</v>
      </c>
      <c r="N74" s="117">
        <f t="shared" si="29"/>
        <v>900000000</v>
      </c>
      <c r="O74" s="117">
        <f t="shared" si="29"/>
        <v>0</v>
      </c>
      <c r="P74" s="117">
        <f t="shared" si="29"/>
        <v>0</v>
      </c>
      <c r="Q74" s="117">
        <f t="shared" si="29"/>
        <v>0</v>
      </c>
      <c r="R74" s="117">
        <f t="shared" si="29"/>
        <v>0</v>
      </c>
      <c r="S74" s="117">
        <f t="shared" si="29"/>
        <v>900000000</v>
      </c>
      <c r="T74" s="120"/>
      <c r="U74" s="120"/>
      <c r="V74" s="82"/>
      <c r="W74" s="82"/>
      <c r="X74" s="120"/>
      <c r="AK74" s="82"/>
    </row>
    <row r="75" spans="1:37" ht="108" x14ac:dyDescent="0.2">
      <c r="A75" s="66">
        <v>1</v>
      </c>
      <c r="B75" s="73" t="s">
        <v>171</v>
      </c>
      <c r="C75" s="104" t="s">
        <v>72</v>
      </c>
      <c r="D75" s="104" t="s">
        <v>73</v>
      </c>
      <c r="E75" s="67" t="s">
        <v>78</v>
      </c>
      <c r="F75" s="101">
        <v>8204873</v>
      </c>
      <c r="G75" s="111" t="s">
        <v>83</v>
      </c>
      <c r="H75" s="67" t="s">
        <v>75</v>
      </c>
      <c r="I75" s="67"/>
      <c r="J75" s="68">
        <v>28682465000</v>
      </c>
      <c r="K75" s="68"/>
      <c r="L75" s="74"/>
      <c r="M75" s="74"/>
      <c r="N75" s="112">
        <v>900000000</v>
      </c>
      <c r="O75" s="74"/>
      <c r="P75" s="74"/>
      <c r="Q75" s="92"/>
      <c r="R75" s="74"/>
      <c r="S75" s="91">
        <f t="shared" si="27"/>
        <v>900000000</v>
      </c>
      <c r="T75" s="74"/>
      <c r="U75" s="74"/>
      <c r="V75" s="70"/>
      <c r="W75" s="70"/>
      <c r="X75" s="74"/>
      <c r="Y75" s="84"/>
      <c r="Z75" s="84"/>
      <c r="AA75" s="84"/>
      <c r="AB75" s="84"/>
      <c r="AC75" s="84"/>
      <c r="AD75" s="84"/>
      <c r="AE75" s="84"/>
      <c r="AF75" s="84"/>
      <c r="AG75" s="84"/>
      <c r="AH75" s="84"/>
      <c r="AI75" s="84"/>
      <c r="AJ75" s="84"/>
      <c r="AK75" s="73" t="s">
        <v>172</v>
      </c>
    </row>
    <row r="76" spans="1:37" ht="17.25" customHeight="1" x14ac:dyDescent="0.2">
      <c r="A76" s="62" t="s">
        <v>57</v>
      </c>
      <c r="B76" s="65" t="s">
        <v>94</v>
      </c>
      <c r="C76" s="74"/>
      <c r="D76" s="74"/>
      <c r="E76" s="62"/>
      <c r="F76" s="74"/>
      <c r="G76" s="74"/>
      <c r="H76" s="74"/>
      <c r="I76" s="83"/>
      <c r="J76" s="121">
        <f t="shared" ref="J76:M76" si="30">SUM(J77:J78)</f>
        <v>9367539569</v>
      </c>
      <c r="K76" s="121">
        <f t="shared" si="30"/>
        <v>0</v>
      </c>
      <c r="L76" s="121">
        <f t="shared" si="30"/>
        <v>0</v>
      </c>
      <c r="M76" s="121">
        <f t="shared" si="30"/>
        <v>0</v>
      </c>
      <c r="N76" s="121">
        <f t="shared" ref="N76:R76" si="31">SUM(N77:N78)</f>
        <v>3500000000</v>
      </c>
      <c r="O76" s="121">
        <f t="shared" si="31"/>
        <v>0</v>
      </c>
      <c r="P76" s="121">
        <f t="shared" si="31"/>
        <v>0</v>
      </c>
      <c r="Q76" s="121">
        <f t="shared" si="31"/>
        <v>1400784560</v>
      </c>
      <c r="R76" s="121">
        <f t="shared" si="31"/>
        <v>82784560</v>
      </c>
      <c r="S76" s="121">
        <f>SUM(S77:S78)</f>
        <v>4818000000</v>
      </c>
      <c r="T76" s="74"/>
      <c r="U76" s="74"/>
      <c r="V76" s="70"/>
      <c r="W76" s="70"/>
      <c r="X76" s="74"/>
      <c r="Y76" s="84"/>
      <c r="Z76" s="84"/>
      <c r="AA76" s="84"/>
      <c r="AB76" s="84"/>
      <c r="AC76" s="84"/>
      <c r="AD76" s="84"/>
      <c r="AE76" s="84"/>
      <c r="AF76" s="84"/>
      <c r="AG76" s="84"/>
      <c r="AH76" s="84"/>
      <c r="AI76" s="84"/>
      <c r="AJ76" s="84"/>
      <c r="AK76" s="70"/>
    </row>
    <row r="77" spans="1:37" ht="84" x14ac:dyDescent="0.2">
      <c r="A77" s="66">
        <v>1</v>
      </c>
      <c r="B77" s="73" t="s">
        <v>53</v>
      </c>
      <c r="C77" s="104" t="s">
        <v>72</v>
      </c>
      <c r="D77" s="67" t="s">
        <v>73</v>
      </c>
      <c r="E77" s="72" t="s">
        <v>185</v>
      </c>
      <c r="F77" s="72">
        <v>8189688</v>
      </c>
      <c r="G77" s="72">
        <v>312</v>
      </c>
      <c r="H77" s="67" t="s">
        <v>75</v>
      </c>
      <c r="I77" s="67" t="s">
        <v>55</v>
      </c>
      <c r="J77" s="91">
        <v>7815978520</v>
      </c>
      <c r="K77" s="100"/>
      <c r="L77" s="74"/>
      <c r="M77" s="74"/>
      <c r="N77" s="100">
        <v>2500000000</v>
      </c>
      <c r="O77" s="74"/>
      <c r="P77" s="74"/>
      <c r="Q77" s="92">
        <f>82784560+1318000000</f>
        <v>1400784560</v>
      </c>
      <c r="R77" s="74"/>
      <c r="S77" s="91">
        <f>+N77+Q77-R77</f>
        <v>3900784560</v>
      </c>
      <c r="T77" s="74"/>
      <c r="U77" s="74"/>
      <c r="V77" s="70"/>
      <c r="W77" s="70"/>
      <c r="X77" s="74"/>
      <c r="Y77" s="84"/>
      <c r="Z77" s="84"/>
      <c r="AA77" s="84"/>
      <c r="AB77" s="84"/>
      <c r="AC77" s="84"/>
      <c r="AD77" s="84"/>
      <c r="AE77" s="84"/>
      <c r="AF77" s="84"/>
      <c r="AG77" s="84"/>
      <c r="AH77" s="84"/>
      <c r="AI77" s="84"/>
      <c r="AJ77" s="84"/>
      <c r="AK77" s="70"/>
    </row>
    <row r="78" spans="1:37" ht="84" x14ac:dyDescent="0.2">
      <c r="A78" s="66">
        <v>2</v>
      </c>
      <c r="B78" s="73" t="s">
        <v>54</v>
      </c>
      <c r="C78" s="104" t="s">
        <v>72</v>
      </c>
      <c r="D78" s="67" t="s">
        <v>73</v>
      </c>
      <c r="E78" s="72" t="s">
        <v>185</v>
      </c>
      <c r="F78" s="72">
        <v>8189689</v>
      </c>
      <c r="G78" s="72"/>
      <c r="H78" s="67" t="s">
        <v>75</v>
      </c>
      <c r="I78" s="67" t="s">
        <v>56</v>
      </c>
      <c r="J78" s="91">
        <v>1551561049</v>
      </c>
      <c r="K78" s="100"/>
      <c r="L78" s="74"/>
      <c r="M78" s="74"/>
      <c r="N78" s="100">
        <v>1000000000</v>
      </c>
      <c r="O78" s="74"/>
      <c r="P78" s="74"/>
      <c r="Q78" s="92"/>
      <c r="R78" s="100">
        <v>82784560</v>
      </c>
      <c r="S78" s="91">
        <f>+N78+Q78-R78</f>
        <v>917215440</v>
      </c>
      <c r="T78" s="74"/>
      <c r="U78" s="74"/>
      <c r="V78" s="70"/>
      <c r="W78" s="70"/>
      <c r="X78" s="74"/>
      <c r="Y78" s="84"/>
      <c r="Z78" s="84"/>
      <c r="AA78" s="84"/>
      <c r="AB78" s="84"/>
      <c r="AC78" s="84"/>
      <c r="AD78" s="84"/>
      <c r="AE78" s="84"/>
      <c r="AF78" s="84"/>
      <c r="AG78" s="84"/>
      <c r="AH78" s="84"/>
      <c r="AI78" s="84"/>
      <c r="AJ78" s="84"/>
      <c r="AK78" s="70"/>
    </row>
    <row r="79" spans="1:37" ht="15" customHeight="1" x14ac:dyDescent="0.2">
      <c r="A79" s="62" t="s">
        <v>162</v>
      </c>
      <c r="B79" s="65" t="s">
        <v>163</v>
      </c>
      <c r="C79" s="62"/>
      <c r="D79" s="62"/>
      <c r="E79" s="62"/>
      <c r="F79" s="62"/>
      <c r="G79" s="62"/>
      <c r="H79" s="62"/>
      <c r="I79" s="62"/>
      <c r="J79" s="122">
        <f>+J80</f>
        <v>62207341000</v>
      </c>
      <c r="K79" s="122"/>
      <c r="L79" s="122"/>
      <c r="M79" s="122"/>
      <c r="N79" s="122"/>
      <c r="O79" s="122"/>
      <c r="P79" s="122"/>
      <c r="Q79" s="122">
        <f t="shared" ref="Q79:S79" si="32">+Q80</f>
        <v>700000000</v>
      </c>
      <c r="R79" s="122">
        <f t="shared" si="32"/>
        <v>0</v>
      </c>
      <c r="S79" s="122">
        <f t="shared" si="32"/>
        <v>700000000</v>
      </c>
      <c r="T79" s="62"/>
      <c r="U79" s="62"/>
      <c r="V79" s="62"/>
      <c r="W79" s="62"/>
      <c r="X79" s="62"/>
      <c r="Y79" s="84"/>
      <c r="Z79" s="84"/>
      <c r="AA79" s="84"/>
      <c r="AB79" s="84"/>
      <c r="AC79" s="84"/>
      <c r="AD79" s="84"/>
      <c r="AE79" s="84"/>
      <c r="AF79" s="84"/>
      <c r="AG79" s="84"/>
      <c r="AH79" s="84"/>
      <c r="AI79" s="84"/>
      <c r="AJ79" s="84"/>
      <c r="AK79" s="70"/>
    </row>
    <row r="80" spans="1:37" ht="12.75" customHeight="1" x14ac:dyDescent="0.2">
      <c r="A80" s="86" t="s">
        <v>86</v>
      </c>
      <c r="B80" s="87" t="s">
        <v>88</v>
      </c>
      <c r="C80" s="70"/>
      <c r="D80" s="70"/>
      <c r="E80" s="70"/>
      <c r="F80" s="70"/>
      <c r="G80" s="70"/>
      <c r="H80" s="70"/>
      <c r="I80" s="70"/>
      <c r="J80" s="123">
        <f>SUM(J81:J82)</f>
        <v>62207341000</v>
      </c>
      <c r="K80" s="123"/>
      <c r="L80" s="123"/>
      <c r="M80" s="123"/>
      <c r="N80" s="123"/>
      <c r="O80" s="123"/>
      <c r="P80" s="123"/>
      <c r="Q80" s="123">
        <f t="shared" ref="Q80:S80" si="33">SUM(Q81:Q82)</f>
        <v>700000000</v>
      </c>
      <c r="R80" s="123">
        <f t="shared" si="33"/>
        <v>0</v>
      </c>
      <c r="S80" s="123">
        <f t="shared" si="33"/>
        <v>700000000</v>
      </c>
      <c r="T80" s="70"/>
      <c r="U80" s="70"/>
      <c r="V80" s="70"/>
      <c r="W80" s="70"/>
      <c r="X80" s="70"/>
      <c r="Y80" s="84"/>
      <c r="Z80" s="84"/>
      <c r="AA80" s="84"/>
      <c r="AB80" s="84"/>
      <c r="AC80" s="84"/>
      <c r="AD80" s="84"/>
      <c r="AE80" s="84"/>
      <c r="AF80" s="84"/>
      <c r="AG80" s="84"/>
      <c r="AH80" s="84"/>
      <c r="AI80" s="84"/>
      <c r="AJ80" s="84"/>
      <c r="AK80" s="70"/>
    </row>
    <row r="81" spans="1:37" ht="84" x14ac:dyDescent="0.2">
      <c r="A81" s="66">
        <v>1</v>
      </c>
      <c r="B81" s="77" t="s">
        <v>154</v>
      </c>
      <c r="C81" s="104" t="s">
        <v>72</v>
      </c>
      <c r="D81" s="67" t="s">
        <v>73</v>
      </c>
      <c r="E81" s="67" t="s">
        <v>74</v>
      </c>
      <c r="F81" s="70"/>
      <c r="G81" s="70"/>
      <c r="H81" s="67" t="s">
        <v>75</v>
      </c>
      <c r="I81" s="70"/>
      <c r="J81" s="91">
        <v>36626682000</v>
      </c>
      <c r="K81" s="70"/>
      <c r="L81" s="70"/>
      <c r="M81" s="70"/>
      <c r="N81" s="70"/>
      <c r="O81" s="70"/>
      <c r="P81" s="70"/>
      <c r="Q81" s="92">
        <v>350000000</v>
      </c>
      <c r="R81" s="70"/>
      <c r="S81" s="91">
        <f t="shared" ref="S81:S82" si="34">+N81+Q81-R81</f>
        <v>350000000</v>
      </c>
      <c r="T81" s="70"/>
      <c r="U81" s="70"/>
      <c r="V81" s="70"/>
      <c r="W81" s="70"/>
      <c r="X81" s="70"/>
      <c r="Y81" s="84"/>
      <c r="Z81" s="84"/>
      <c r="AA81" s="84"/>
      <c r="AB81" s="84"/>
      <c r="AC81" s="84"/>
      <c r="AD81" s="84"/>
      <c r="AE81" s="84"/>
      <c r="AF81" s="84"/>
      <c r="AG81" s="84"/>
      <c r="AH81" s="84"/>
      <c r="AI81" s="84"/>
      <c r="AJ81" s="84"/>
      <c r="AK81" s="70"/>
    </row>
    <row r="82" spans="1:37" ht="84" x14ac:dyDescent="0.2">
      <c r="A82" s="66">
        <v>2</v>
      </c>
      <c r="B82" s="124" t="s">
        <v>155</v>
      </c>
      <c r="C82" s="104" t="s">
        <v>72</v>
      </c>
      <c r="D82" s="67" t="s">
        <v>73</v>
      </c>
      <c r="E82" s="67" t="s">
        <v>74</v>
      </c>
      <c r="F82" s="70"/>
      <c r="G82" s="70"/>
      <c r="H82" s="67" t="s">
        <v>75</v>
      </c>
      <c r="I82" s="70"/>
      <c r="J82" s="91">
        <v>25580659000</v>
      </c>
      <c r="K82" s="70"/>
      <c r="L82" s="70"/>
      <c r="M82" s="70"/>
      <c r="N82" s="70"/>
      <c r="O82" s="70"/>
      <c r="P82" s="70"/>
      <c r="Q82" s="92">
        <v>350000000</v>
      </c>
      <c r="R82" s="70"/>
      <c r="S82" s="91">
        <f t="shared" si="34"/>
        <v>350000000</v>
      </c>
      <c r="T82" s="70"/>
      <c r="U82" s="70"/>
      <c r="V82" s="70"/>
      <c r="W82" s="70"/>
      <c r="X82" s="70"/>
      <c r="Y82" s="84"/>
      <c r="Z82" s="84"/>
      <c r="AA82" s="84"/>
      <c r="AB82" s="84"/>
      <c r="AC82" s="84"/>
      <c r="AD82" s="84"/>
      <c r="AE82" s="84"/>
      <c r="AF82" s="84"/>
      <c r="AG82" s="84"/>
      <c r="AH82" s="84"/>
      <c r="AI82" s="84"/>
      <c r="AJ82" s="84"/>
      <c r="AK82" s="70"/>
    </row>
  </sheetData>
  <mergeCells count="26">
    <mergeCell ref="R1:X1"/>
    <mergeCell ref="A4:U4"/>
    <mergeCell ref="A5:U5"/>
    <mergeCell ref="F7:F9"/>
    <mergeCell ref="G7:G9"/>
    <mergeCell ref="A7:A9"/>
    <mergeCell ref="B7:B9"/>
    <mergeCell ref="C7:C9"/>
    <mergeCell ref="D7:D9"/>
    <mergeCell ref="E7:E9"/>
    <mergeCell ref="H7:H9"/>
    <mergeCell ref="I7:K7"/>
    <mergeCell ref="L7:L9"/>
    <mergeCell ref="M7:M9"/>
    <mergeCell ref="N7:P7"/>
    <mergeCell ref="AK7:AK9"/>
    <mergeCell ref="R7:R9"/>
    <mergeCell ref="S7:U7"/>
    <mergeCell ref="X7:X9"/>
    <mergeCell ref="I8:I9"/>
    <mergeCell ref="J8:K8"/>
    <mergeCell ref="N8:N9"/>
    <mergeCell ref="O8:P8"/>
    <mergeCell ref="S8:S9"/>
    <mergeCell ref="T8:U8"/>
    <mergeCell ref="Q7:Q9"/>
  </mergeCells>
  <printOptions horizontalCentered="1"/>
  <pageMargins left="0.2" right="0.2" top="0.25" bottom="0.25" header="0.3" footer="0.3"/>
  <pageSetup paperSize="9" scale="6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Phu luc so 01</vt:lpstr>
      <vt:lpstr>Phu luc so 02</vt:lpstr>
      <vt:lpstr>phu luc so 03</vt:lpstr>
      <vt:lpstr>phu luc so 04</vt:lpstr>
      <vt:lpstr>phu luc so 05</vt:lpstr>
      <vt:lpstr>phu luc so 06</vt:lpstr>
      <vt:lpstr>Mau so 01.b-PB</vt:lpstr>
      <vt:lpstr>'Mau so 01.b-PB'!Print_Titles</vt:lpstr>
      <vt:lpstr>'phu luc so 03'!Print_Titles</vt:lpstr>
      <vt:lpstr>'phu luc so 04'!Print_Titles</vt:lpstr>
      <vt:lpstr>'phu luc so 05'!Print_Titles</vt:lpstr>
      <vt:lpstr>'phu luc so 06'!Print_Titles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GIANGDIEN</cp:lastModifiedBy>
  <cp:lastPrinted>2026-10-11T10:00:35Z</cp:lastPrinted>
  <dcterms:created xsi:type="dcterms:W3CDTF">2026-07-23T10:28:38Z</dcterms:created>
  <dcterms:modified xsi:type="dcterms:W3CDTF">2026-10-15T09:48:39Z</dcterms:modified>
</cp:coreProperties>
</file>